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wdp" ContentType="image/vnd.ms-photo"/>
  <Default Extension="gif" ContentType="image/gif"/>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showInkAnnotation="0" codeName="ThisWorkbook" defaultThemeVersion="124226"/>
  <bookViews>
    <workbookView xWindow="0" yWindow="0" windowWidth="28800" windowHeight="12345" tabRatio="923"/>
  </bookViews>
  <sheets>
    <sheet name="READ ME" sheetId="57" r:id="rId1"/>
    <sheet name="List of dropdown" sheetId="58" state="hidden" r:id="rId2"/>
    <sheet name="1 General Information" sheetId="1" r:id="rId3"/>
    <sheet name="2 Equipment &amp; Assets" sheetId="3" r:id="rId4"/>
    <sheet name="3 Income Crops &amp; Livestock" sheetId="53" r:id="rId5"/>
    <sheet name="4 Other Income" sheetId="56" r:id="rId6"/>
    <sheet name="5 Financing" sheetId="60" r:id="rId7"/>
    <sheet name="6 Fixed and Variable Costs" sheetId="42" r:id="rId8"/>
    <sheet name="Graph table" sheetId="62" state="hidden" r:id="rId9"/>
    <sheet name="7 Farm Income Statement" sheetId="40" r:id="rId10"/>
    <sheet name="Crop Price Calculation Sheet" sheetId="54" r:id="rId11"/>
    <sheet name="Quick Check" sheetId="59" r:id="rId12"/>
  </sheets>
  <definedNames>
    <definedName name="Beg_Bal" localSheetId="4">#REF!</definedName>
    <definedName name="Beg_Bal" localSheetId="1">#REF!</definedName>
    <definedName name="Beg_Bal" localSheetId="11">#REF!</definedName>
    <definedName name="Beg_Bal">#REF!</definedName>
    <definedName name="Beg_Bal2" localSheetId="4">#REF!</definedName>
    <definedName name="Beg_Bal2" localSheetId="1">#REF!</definedName>
    <definedName name="Beg_Bal2" localSheetId="11">#REF!</definedName>
    <definedName name="Beg_Bal2">#REF!</definedName>
    <definedName name="Cum_Int" localSheetId="4">#REF!</definedName>
    <definedName name="Cum_Int" localSheetId="1">#REF!</definedName>
    <definedName name="Cum_Int" localSheetId="11">#REF!</definedName>
    <definedName name="Cum_Int">#REF!</definedName>
    <definedName name="Data" localSheetId="4">#REF!</definedName>
    <definedName name="Data" localSheetId="1">#REF!</definedName>
    <definedName name="Data" localSheetId="11">#REF!</definedName>
    <definedName name="Data">#REF!</definedName>
    <definedName name="_xlnm.Print_Area" localSheetId="2">'1 General Information'!$B$1:$J$38</definedName>
    <definedName name="_xlnm.Print_Area" localSheetId="3">'2 Equipment &amp; Assets'!$B$1:$G$39</definedName>
    <definedName name="_xlnm.Print_Area" localSheetId="4">'3 Income Crops &amp; Livestock'!$B$1:$G$63</definedName>
    <definedName name="_xlnm.Print_Area" localSheetId="7">'6 Fixed and Variable Costs'!$B$1:$O$39</definedName>
    <definedName name="_xlnm.Print_Area" localSheetId="9">'7 Farm Income Statement'!$B$1:$I$65</definedName>
    <definedName name="_xlnm.Print_Area" localSheetId="11">'Quick Check'!$A$1:$D$35</definedName>
    <definedName name="_xlnm.Print_Area" localSheetId="0">'READ ME'!$A$1:$J$108</definedName>
    <definedName name="End_Bal" localSheetId="4">#REF!</definedName>
    <definedName name="End_Bal" localSheetId="1">#REF!</definedName>
    <definedName name="End_Bal" localSheetId="11">#REF!</definedName>
    <definedName name="End_Bal">#REF!</definedName>
    <definedName name="Extra_Pay" localSheetId="4">#REF!</definedName>
    <definedName name="Extra_Pay" localSheetId="1">#REF!</definedName>
    <definedName name="Extra_Pay" localSheetId="11">#REF!</definedName>
    <definedName name="Extra_Pay">#REF!</definedName>
    <definedName name="Full_Print" localSheetId="4">#REF!</definedName>
    <definedName name="Full_Print" localSheetId="1">#REF!</definedName>
    <definedName name="Full_Print" localSheetId="11">#REF!</definedName>
    <definedName name="Full_Print">#REF!</definedName>
    <definedName name="Header_Row" localSheetId="4">ROW(#REF!)</definedName>
    <definedName name="Header_Row" localSheetId="11">ROW(#REF!)</definedName>
    <definedName name="Header_Row">ROW(#REF!)</definedName>
    <definedName name="Int" localSheetId="4">#REF!</definedName>
    <definedName name="Int" localSheetId="1">#REF!</definedName>
    <definedName name="Int" localSheetId="11">#REF!</definedName>
    <definedName name="Int">#REF!</definedName>
    <definedName name="Interest_Rate" localSheetId="4">#REF!</definedName>
    <definedName name="Interest_Rate" localSheetId="1">#REF!</definedName>
    <definedName name="Interest_Rate" localSheetId="11">#REF!</definedName>
    <definedName name="Interest_Rate">#REF!</definedName>
    <definedName name="Last_Row" localSheetId="4">IF('3 Income Crops &amp; Livestock'!Values_Entered,'3 Income Crops &amp; Livestock'!Header_Row+'3 Income Crops &amp; Livestock'!Number_of_Payments,'3 Income Crops &amp; Livestock'!Header_Row)</definedName>
    <definedName name="Last_Row" localSheetId="1">IF('List of dropdown'!Values_Entered,Header_Row+'List of dropdown'!Number_of_Payments,Header_Row)</definedName>
    <definedName name="Last_Row" localSheetId="11">IF('Quick Check'!Values_Entered,'Quick Check'!Header_Row+'Quick Check'!Number_of_Payments,'Quick Check'!Header_Row)</definedName>
    <definedName name="Last_Row">IF(Values_Entered,Header_Row+Number_of_Payments,Header_Row)</definedName>
    <definedName name="Loan_Amount" localSheetId="4">#REF!</definedName>
    <definedName name="Loan_Amount" localSheetId="1">#REF!</definedName>
    <definedName name="Loan_Amount" localSheetId="11">#REF!</definedName>
    <definedName name="Loan_Amount">#REF!</definedName>
    <definedName name="Loan_Start" localSheetId="4">#REF!</definedName>
    <definedName name="Loan_Start" localSheetId="1">#REF!</definedName>
    <definedName name="Loan_Start" localSheetId="11">#REF!</definedName>
    <definedName name="Loan_Start">#REF!</definedName>
    <definedName name="Loan_Years" localSheetId="4">#REF!</definedName>
    <definedName name="Loan_Years" localSheetId="1">#REF!</definedName>
    <definedName name="Loan_Years" localSheetId="11">#REF!</definedName>
    <definedName name="Loan_Years">#REF!</definedName>
    <definedName name="Num_Pmt_Per_Year" localSheetId="4">#REF!</definedName>
    <definedName name="Num_Pmt_Per_Year" localSheetId="1">#REF!</definedName>
    <definedName name="Num_Pmt_Per_Year" localSheetId="11">#REF!</definedName>
    <definedName name="Num_Pmt_Per_Year">#REF!</definedName>
    <definedName name="Number_of_Payments" localSheetId="4">MATCH(0.01,'3 Income Crops &amp; Livestock'!End_Bal,-1)+1</definedName>
    <definedName name="Number_of_Payments" localSheetId="1">MATCH(0.01,'List of dropdown'!End_Bal,-1)+1</definedName>
    <definedName name="Number_of_Payments" localSheetId="11">MATCH(0.01,'Quick Check'!End_Bal,-1)+1</definedName>
    <definedName name="Number_of_Payments">MATCH(0.01,End_Bal,-1)+1</definedName>
    <definedName name="Pay_Date" localSheetId="4">#REF!</definedName>
    <definedName name="Pay_Date" localSheetId="1">#REF!</definedName>
    <definedName name="Pay_Date" localSheetId="11">#REF!</definedName>
    <definedName name="Pay_Date">#REF!</definedName>
    <definedName name="Pay_Num" localSheetId="4">#REF!</definedName>
    <definedName name="Pay_Num" localSheetId="1">#REF!</definedName>
    <definedName name="Pay_Num" localSheetId="11">#REF!</definedName>
    <definedName name="Pay_Num">#REF!</definedName>
    <definedName name="Payment_Date" localSheetId="4">DATE(YEAR('3 Income Crops &amp; Livestock'!Loan_Start),MONTH('3 Income Crops &amp; Livestock'!Loan_Start)+Payment_Number,DAY('3 Income Crops &amp; Livestock'!Loan_Start))</definedName>
    <definedName name="Payment_Date" localSheetId="1">DATE(YEAR('List of dropdown'!Loan_Start),MONTH('List of dropdown'!Loan_Start)+Payment_Number,DAY('List of dropdown'!Loan_Start))</definedName>
    <definedName name="Payment_Date" localSheetId="11">DATE(YEAR('Quick Check'!Loan_Start),MONTH('Quick Check'!Loan_Start)+Payment_Number,DAY('Quick Check'!Loan_Start))</definedName>
    <definedName name="Payment_Date">DATE(YEAR(Loan_Start),MONTH(Loan_Start)+Payment_Number,DAY(Loan_Start))</definedName>
    <definedName name="Payment_date2" localSheetId="4">DATE(YEAR('3 Income Crops &amp; Livestock'!Loan_Start),MONTH('3 Income Crops &amp; Livestock'!Loan_Start)+Payment_Number,DAY('3 Income Crops &amp; Livestock'!Loan_Start))</definedName>
    <definedName name="Payment_date2" localSheetId="1">DATE(YEAR('List of dropdown'!Loan_Start),MONTH('List of dropdown'!Loan_Start)+Payment_Number,DAY('List of dropdown'!Loan_Start))</definedName>
    <definedName name="Payment_date2" localSheetId="11">DATE(YEAR('Quick Check'!Loan_Start),MONTH('Quick Check'!Loan_Start)+Payment_Number,DAY('Quick Check'!Loan_Start))</definedName>
    <definedName name="Payment_date2">DATE(YEAR([0]!Loan_Start),MONTH([0]!Loan_Start)+Payment_Number,DAY([0]!Loan_Start))</definedName>
    <definedName name="Princ" localSheetId="4">#REF!</definedName>
    <definedName name="Princ" localSheetId="1">#REF!</definedName>
    <definedName name="Princ" localSheetId="11">#REF!</definedName>
    <definedName name="Princ">#REF!</definedName>
    <definedName name="Print_Area_Reset" localSheetId="4">OFFSET('3 Income Crops &amp; Livestock'!Full_Print,0,0,'3 Income Crops &amp; Livestock'!Last_Row)</definedName>
    <definedName name="Print_Area_Reset" localSheetId="1">OFFSET('List of dropdown'!Full_Print,0,0,'List of dropdown'!Last_Row)</definedName>
    <definedName name="Print_Area_Reset" localSheetId="11">OFFSET('Quick Check'!Full_Print,0,0,'Quick Check'!Last_Row)</definedName>
    <definedName name="Print_Area_Reset">OFFSET(Full_Print,0,0,Last_Row)</definedName>
    <definedName name="Sched_Pay" localSheetId="4">#REF!</definedName>
    <definedName name="Sched_Pay" localSheetId="1">#REF!</definedName>
    <definedName name="Sched_Pay" localSheetId="11">#REF!</definedName>
    <definedName name="Sched_Pay">#REF!</definedName>
    <definedName name="Scheduled_Extra_Payments" localSheetId="4">#REF!</definedName>
    <definedName name="Scheduled_Extra_Payments" localSheetId="1">#REF!</definedName>
    <definedName name="Scheduled_Extra_Payments" localSheetId="11">#REF!</definedName>
    <definedName name="Scheduled_Extra_Payments">#REF!</definedName>
    <definedName name="Scheduled_Interest_Rate" localSheetId="4">#REF!</definedName>
    <definedName name="Scheduled_Interest_Rate" localSheetId="1">#REF!</definedName>
    <definedName name="Scheduled_Interest_Rate" localSheetId="11">#REF!</definedName>
    <definedName name="Scheduled_Interest_Rate">#REF!</definedName>
    <definedName name="Scheduled_Monthly_Payment" localSheetId="4">#REF!</definedName>
    <definedName name="Scheduled_Monthly_Payment" localSheetId="1">#REF!</definedName>
    <definedName name="Scheduled_Monthly_Payment" localSheetId="11">#REF!</definedName>
    <definedName name="Scheduled_Monthly_Payment">#REF!</definedName>
    <definedName name="test" localSheetId="4">#REF!</definedName>
    <definedName name="test" localSheetId="1">#REF!</definedName>
    <definedName name="test" localSheetId="11">#REF!</definedName>
    <definedName name="test">#REF!</definedName>
    <definedName name="Total_Interest" localSheetId="4">#REF!</definedName>
    <definedName name="Total_Interest" localSheetId="1">#REF!</definedName>
    <definedName name="Total_Interest" localSheetId="11">#REF!</definedName>
    <definedName name="Total_Interest">#REF!</definedName>
    <definedName name="Total_Pay" localSheetId="4">#REF!</definedName>
    <definedName name="Total_Pay" localSheetId="1">#REF!</definedName>
    <definedName name="Total_Pay" localSheetId="11">#REF!</definedName>
    <definedName name="Total_Pay">#REF!</definedName>
    <definedName name="Total_Payment" localSheetId="4">Scheduled_Payment+Extra_Payment</definedName>
    <definedName name="Total_Payment" localSheetId="1">Scheduled_Payment+Extra_Payment</definedName>
    <definedName name="Total_Payment" localSheetId="11">Scheduled_Payment+Extra_Payment</definedName>
    <definedName name="Total_Payment">Scheduled_Payment+Extra_Payment</definedName>
    <definedName name="Values_Entered" localSheetId="4">IF('3 Income Crops &amp; Livestock'!Loan_Amount*'3 Income Crops &amp; Livestock'!Interest_Rate*'3 Income Crops &amp; Livestock'!Loan_Years*'3 Income Crops &amp; Livestock'!Loan_Start&gt;0,1,0)</definedName>
    <definedName name="Values_Entered" localSheetId="1">IF('List of dropdown'!Loan_Amount*'List of dropdown'!Interest_Rate*'List of dropdown'!Loan_Years*'List of dropdown'!Loan_Start&gt;0,1,0)</definedName>
    <definedName name="Values_Entered" localSheetId="11">IF('Quick Check'!Loan_Amount*'Quick Check'!Interest_Rate*'Quick Check'!Loan_Years*'Quick Check'!Loan_Start&gt;0,1,0)</definedName>
    <definedName name="Values_Entered">IF(Loan_Amount*Interest_Rate*Loan_Years*Loan_Start&gt;0,1,0)</definedName>
  </definedNames>
  <calcPr calcId="162913"/>
</workbook>
</file>

<file path=xl/calcChain.xml><?xml version="1.0" encoding="utf-8"?>
<calcChain xmlns="http://schemas.openxmlformats.org/spreadsheetml/2006/main">
  <c r="B8" i="62" l="1"/>
  <c r="O15" i="56" l="1"/>
  <c r="O14" i="56"/>
  <c r="O9" i="56"/>
  <c r="O12" i="56"/>
  <c r="K4" i="60"/>
  <c r="O36" i="42"/>
  <c r="O17" i="42"/>
  <c r="O14" i="42"/>
  <c r="D57" i="40" l="1"/>
  <c r="N6" i="54"/>
  <c r="A17" i="54"/>
  <c r="A18" i="54"/>
  <c r="A19" i="54"/>
  <c r="A20" i="54"/>
  <c r="A21" i="54"/>
  <c r="A22" i="54"/>
  <c r="A23" i="54"/>
  <c r="A24" i="54"/>
  <c r="A16" i="54"/>
  <c r="A11" i="54"/>
  <c r="A12" i="54"/>
  <c r="A13" i="54"/>
  <c r="A14" i="54"/>
  <c r="A7" i="54"/>
  <c r="A8" i="54"/>
  <c r="A9" i="54"/>
  <c r="A10" i="54"/>
  <c r="A6" i="54"/>
  <c r="D22" i="53"/>
  <c r="E23" i="53"/>
  <c r="B7" i="62" l="1"/>
  <c r="C15" i="62"/>
  <c r="B33" i="62"/>
  <c r="B28" i="62"/>
  <c r="B29" i="62"/>
  <c r="B30" i="62"/>
  <c r="B31" i="62"/>
  <c r="B32" i="62"/>
  <c r="B21" i="62"/>
  <c r="B22" i="62"/>
  <c r="B23" i="62"/>
  <c r="B24" i="62"/>
  <c r="B25" i="62"/>
  <c r="B26" i="62"/>
  <c r="B27" i="62"/>
  <c r="B10" i="62"/>
  <c r="B11" i="62"/>
  <c r="B12" i="62"/>
  <c r="B13" i="62"/>
  <c r="B14" i="62"/>
  <c r="B15" i="62"/>
  <c r="B16" i="62"/>
  <c r="A17" i="62"/>
  <c r="B17" i="62"/>
  <c r="B18" i="62"/>
  <c r="B19" i="62"/>
  <c r="B20" i="62"/>
  <c r="B9" i="62"/>
  <c r="E9" i="40"/>
  <c r="E7" i="40"/>
  <c r="G10" i="53"/>
  <c r="D39" i="42"/>
  <c r="E39" i="42"/>
  <c r="F39" i="42"/>
  <c r="G39" i="42"/>
  <c r="H39" i="42"/>
  <c r="I39" i="42"/>
  <c r="J39" i="42"/>
  <c r="K39" i="42"/>
  <c r="L39" i="42"/>
  <c r="M39" i="42"/>
  <c r="N39" i="42"/>
  <c r="C39" i="42"/>
  <c r="O23" i="42"/>
  <c r="C18" i="62" s="1"/>
  <c r="O24" i="42"/>
  <c r="C19" i="62" s="1"/>
  <c r="O25" i="42"/>
  <c r="C20" i="62" s="1"/>
  <c r="O26" i="42"/>
  <c r="C21" i="62" s="1"/>
  <c r="O27" i="42"/>
  <c r="C22" i="62" s="1"/>
  <c r="O28" i="42"/>
  <c r="C23" i="62" s="1"/>
  <c r="O29" i="42"/>
  <c r="C24" i="62" s="1"/>
  <c r="O30" i="42"/>
  <c r="C25" i="62" s="1"/>
  <c r="O31" i="42"/>
  <c r="C26" i="62" s="1"/>
  <c r="O32" i="42"/>
  <c r="C27" i="62" s="1"/>
  <c r="O33" i="42"/>
  <c r="C28" i="62" s="1"/>
  <c r="O34" i="42"/>
  <c r="C29" i="62" s="1"/>
  <c r="O35" i="42"/>
  <c r="C30" i="62" s="1"/>
  <c r="C31" i="62"/>
  <c r="O37" i="42"/>
  <c r="C32" i="62" s="1"/>
  <c r="O38" i="42"/>
  <c r="C33" i="62" s="1"/>
  <c r="O22" i="42"/>
  <c r="C17" i="62" s="1"/>
  <c r="C22" i="53"/>
  <c r="O16" i="42"/>
  <c r="C14" i="62" s="1"/>
  <c r="O11" i="42"/>
  <c r="C9" i="62" s="1"/>
  <c r="N62" i="53"/>
  <c r="O62" i="53"/>
  <c r="O12" i="42"/>
  <c r="C10" i="62" s="1"/>
  <c r="O13" i="42"/>
  <c r="C12" i="62"/>
  <c r="O15" i="42"/>
  <c r="C13" i="62" s="1"/>
  <c r="O18" i="42"/>
  <c r="C16" i="62" s="1"/>
  <c r="G34" i="53"/>
  <c r="G33" i="53"/>
  <c r="G32" i="53"/>
  <c r="G30" i="53"/>
  <c r="G29" i="53"/>
  <c r="G28" i="53"/>
  <c r="G27" i="53"/>
  <c r="G26" i="53"/>
  <c r="E8" i="40" s="1"/>
  <c r="G18" i="53"/>
  <c r="G17" i="53"/>
  <c r="G16" i="53"/>
  <c r="G14" i="53"/>
  <c r="G13" i="53"/>
  <c r="G12" i="53"/>
  <c r="G11" i="53"/>
  <c r="E7" i="53"/>
  <c r="D6" i="53"/>
  <c r="C6" i="53"/>
  <c r="F63" i="40" s="1"/>
  <c r="F4" i="53"/>
  <c r="C11" i="62" l="1"/>
  <c r="G19" i="53"/>
  <c r="F60" i="40" s="1"/>
  <c r="O39" i="42"/>
  <c r="E20" i="40" s="1"/>
  <c r="G35" i="53"/>
  <c r="F61" i="40" s="1"/>
  <c r="E6" i="40"/>
  <c r="O57" i="53"/>
  <c r="D30" i="59" l="1"/>
  <c r="D17" i="59"/>
  <c r="I14" i="59"/>
  <c r="H14" i="59"/>
  <c r="G14" i="59"/>
  <c r="D32" i="59" l="1"/>
  <c r="B33" i="59" s="1"/>
  <c r="G11" i="3" l="1"/>
  <c r="I16" i="60"/>
  <c r="I17" i="60" s="1"/>
  <c r="B16" i="60"/>
  <c r="G15" i="60"/>
  <c r="G14" i="60"/>
  <c r="G13" i="60"/>
  <c r="G12" i="60"/>
  <c r="G11" i="60"/>
  <c r="G10" i="60"/>
  <c r="G9" i="60"/>
  <c r="G16" i="60" s="1"/>
  <c r="H9" i="42" l="1"/>
  <c r="L9" i="42"/>
  <c r="C9" i="42"/>
  <c r="E9" i="42"/>
  <c r="I9" i="42"/>
  <c r="M9" i="42"/>
  <c r="G17" i="60"/>
  <c r="F9" i="42"/>
  <c r="J9" i="42"/>
  <c r="N9" i="42"/>
  <c r="G9" i="42"/>
  <c r="K9" i="42"/>
  <c r="D9" i="42"/>
  <c r="C39" i="53"/>
  <c r="O9" i="42" l="1"/>
  <c r="G18" i="3"/>
  <c r="G19" i="3"/>
  <c r="G20" i="3"/>
  <c r="G21" i="3"/>
  <c r="G22" i="3"/>
  <c r="G23" i="3"/>
  <c r="G24" i="3"/>
  <c r="G25" i="3"/>
  <c r="G26" i="3"/>
  <c r="G27" i="3"/>
  <c r="G28" i="3"/>
  <c r="G29" i="3"/>
  <c r="G30" i="3"/>
  <c r="G31" i="3"/>
  <c r="G32" i="3"/>
  <c r="G33" i="3"/>
  <c r="G34" i="3"/>
  <c r="G35" i="3"/>
  <c r="G36" i="3"/>
  <c r="G12" i="3"/>
  <c r="G13" i="3"/>
  <c r="G14" i="3"/>
  <c r="G15" i="3"/>
  <c r="G16" i="3"/>
  <c r="G17" i="3"/>
  <c r="D10" i="3"/>
  <c r="C7" i="62" l="1"/>
  <c r="B19" i="58"/>
  <c r="J15" i="1" s="1"/>
  <c r="B10" i="58"/>
  <c r="J14" i="1" s="1"/>
  <c r="I21" i="1" l="1"/>
  <c r="H62" i="40"/>
  <c r="H61" i="40"/>
  <c r="H60" i="40"/>
  <c r="D61" i="40"/>
  <c r="D60" i="40"/>
  <c r="F27" i="1"/>
  <c r="I27" i="1"/>
  <c r="E28" i="1"/>
  <c r="F21" i="1"/>
  <c r="N15" i="56" l="1"/>
  <c r="M15" i="56"/>
  <c r="L15" i="56"/>
  <c r="K15" i="56"/>
  <c r="J15" i="56"/>
  <c r="I15" i="56"/>
  <c r="H15" i="56"/>
  <c r="G15" i="56"/>
  <c r="F15" i="56"/>
  <c r="E15" i="56"/>
  <c r="D15" i="56"/>
  <c r="C15" i="56"/>
  <c r="O13" i="56"/>
  <c r="O11" i="56"/>
  <c r="O10" i="56"/>
  <c r="O8" i="56"/>
  <c r="M4" i="56"/>
  <c r="I32" i="1"/>
  <c r="N27" i="54"/>
  <c r="N28" i="54"/>
  <c r="N29" i="54"/>
  <c r="N30" i="54"/>
  <c r="N31" i="54"/>
  <c r="N32" i="54"/>
  <c r="N33" i="54"/>
  <c r="N34" i="54"/>
  <c r="N35" i="54"/>
  <c r="N36" i="54"/>
  <c r="N37" i="54"/>
  <c r="N38" i="54"/>
  <c r="N39" i="54"/>
  <c r="N41" i="54"/>
  <c r="N42" i="54"/>
  <c r="N43" i="54"/>
  <c r="N44" i="54"/>
  <c r="N45" i="54"/>
  <c r="N26" i="54"/>
  <c r="N17" i="54"/>
  <c r="N18" i="54"/>
  <c r="N19" i="54"/>
  <c r="N20" i="54"/>
  <c r="N22" i="54"/>
  <c r="N23" i="54"/>
  <c r="N24" i="54"/>
  <c r="N16" i="54"/>
  <c r="N7" i="54"/>
  <c r="N8" i="54"/>
  <c r="N9" i="54"/>
  <c r="N10" i="54"/>
  <c r="N12" i="54"/>
  <c r="N13" i="54"/>
  <c r="N14" i="54"/>
  <c r="A27" i="54"/>
  <c r="A28" i="54"/>
  <c r="A29" i="54"/>
  <c r="A30" i="54"/>
  <c r="A31" i="54"/>
  <c r="A32" i="54"/>
  <c r="A33" i="54"/>
  <c r="A34" i="54"/>
  <c r="A35" i="54"/>
  <c r="A36" i="54"/>
  <c r="A37" i="54"/>
  <c r="A38" i="54"/>
  <c r="A39" i="54"/>
  <c r="A40" i="54"/>
  <c r="A41" i="54"/>
  <c r="A42" i="54"/>
  <c r="A43" i="54"/>
  <c r="A44" i="54"/>
  <c r="A45" i="54"/>
  <c r="A26" i="54"/>
  <c r="E12" i="40" l="1"/>
  <c r="F16" i="40"/>
  <c r="F19" i="40" l="1"/>
  <c r="F20" i="40"/>
  <c r="I34" i="1" l="1"/>
  <c r="E57" i="40"/>
  <c r="H63" i="40" l="1"/>
  <c r="F12" i="40" l="1"/>
  <c r="F39" i="53"/>
  <c r="G60" i="53" l="1"/>
  <c r="G61" i="53"/>
  <c r="G62" i="53"/>
  <c r="G59" i="53"/>
  <c r="G44" i="53"/>
  <c r="G45" i="53"/>
  <c r="G46" i="53"/>
  <c r="G47" i="53"/>
  <c r="G48" i="53"/>
  <c r="G49" i="53"/>
  <c r="G50" i="53"/>
  <c r="G51" i="53"/>
  <c r="G52" i="53"/>
  <c r="G53" i="53"/>
  <c r="G54" i="53"/>
  <c r="G55" i="53"/>
  <c r="G56" i="53"/>
  <c r="G58" i="53"/>
  <c r="E11" i="40" s="1"/>
  <c r="G43" i="53"/>
  <c r="E10" i="40" l="1"/>
  <c r="E16" i="40" s="1"/>
  <c r="G63" i="53"/>
  <c r="F62" i="40" s="1"/>
  <c r="M4" i="42"/>
  <c r="H7" i="40" l="1"/>
  <c r="H11" i="40"/>
  <c r="H8" i="40"/>
  <c r="H12" i="40"/>
  <c r="H9" i="40"/>
  <c r="H6" i="40"/>
  <c r="H10" i="40"/>
  <c r="H16" i="40" l="1"/>
  <c r="F10" i="40"/>
  <c r="H57" i="40" l="1"/>
  <c r="F21" i="40"/>
  <c r="F8" i="40"/>
  <c r="F7" i="40"/>
  <c r="F9" i="40"/>
  <c r="F11" i="40"/>
  <c r="F6" i="40"/>
  <c r="G4" i="40"/>
  <c r="G10" i="3" l="1"/>
  <c r="C10" i="3"/>
  <c r="F38" i="3"/>
  <c r="F4" i="3"/>
  <c r="G38" i="3" l="1"/>
  <c r="G10" i="42" l="1"/>
  <c r="G19" i="42" s="1"/>
  <c r="K10" i="42"/>
  <c r="K19" i="42" s="1"/>
  <c r="C10" i="42"/>
  <c r="I10" i="42"/>
  <c r="I19" i="42" s="1"/>
  <c r="M10" i="42"/>
  <c r="M19" i="42" s="1"/>
  <c r="F10" i="42"/>
  <c r="F19" i="42" s="1"/>
  <c r="N10" i="42"/>
  <c r="N19" i="42" s="1"/>
  <c r="D10" i="42"/>
  <c r="D19" i="42" s="1"/>
  <c r="H10" i="42"/>
  <c r="H19" i="42" s="1"/>
  <c r="L10" i="42"/>
  <c r="L19" i="42" s="1"/>
  <c r="E10" i="42"/>
  <c r="E19" i="42" s="1"/>
  <c r="J10" i="42"/>
  <c r="J19" i="42" s="1"/>
  <c r="G37" i="1"/>
  <c r="F37" i="1"/>
  <c r="E37" i="1"/>
  <c r="I36" i="1"/>
  <c r="G36" i="1"/>
  <c r="I35" i="1"/>
  <c r="G35" i="1"/>
  <c r="G34" i="1"/>
  <c r="I33" i="1"/>
  <c r="G33" i="1"/>
  <c r="G32" i="1"/>
  <c r="F28" i="1"/>
  <c r="I28" i="1"/>
  <c r="I26" i="1"/>
  <c r="F26" i="1"/>
  <c r="I25" i="1"/>
  <c r="F25" i="1"/>
  <c r="I24" i="1"/>
  <c r="F24" i="1"/>
  <c r="I23" i="1"/>
  <c r="F23" i="1"/>
  <c r="I22" i="1"/>
  <c r="F22" i="1"/>
  <c r="O10" i="42" l="1"/>
  <c r="C19" i="42"/>
  <c r="J63" i="40"/>
  <c r="D64" i="40" s="1"/>
  <c r="I37" i="1"/>
  <c r="C8" i="62" l="1"/>
  <c r="O19" i="42"/>
  <c r="E19" i="40" s="1"/>
  <c r="E21" i="40" s="1"/>
  <c r="G58" i="40" s="1"/>
  <c r="H20" i="40" l="1"/>
  <c r="G57" i="40"/>
  <c r="H19" i="40"/>
  <c r="H21" i="40" s="1"/>
</calcChain>
</file>

<file path=xl/comments1.xml><?xml version="1.0" encoding="utf-8"?>
<comments xmlns="http://schemas.openxmlformats.org/spreadsheetml/2006/main">
  <authors>
    <author>Autor</author>
  </authors>
  <commentList>
    <comment ref="B9" authorId="0" shapeId="0">
      <text>
        <r>
          <rPr>
            <sz val="9"/>
            <color indexed="81"/>
            <rFont val="Tahoma"/>
            <family val="2"/>
          </rPr>
          <t>from</t>
        </r>
        <r>
          <rPr>
            <b/>
            <sz val="9"/>
            <color indexed="81"/>
            <rFont val="Tahoma"/>
            <family val="2"/>
          </rPr>
          <t xml:space="preserve"> 5 Financing</t>
        </r>
        <r>
          <rPr>
            <sz val="9"/>
            <color indexed="81"/>
            <rFont val="Tahoma"/>
            <family val="2"/>
          </rPr>
          <t xml:space="preserve"> sheet</t>
        </r>
        <r>
          <rPr>
            <sz val="9"/>
            <color indexed="81"/>
            <rFont val="Tahoma"/>
            <charset val="1"/>
          </rPr>
          <t xml:space="preserve">
</t>
        </r>
      </text>
    </comment>
    <comment ref="B10" authorId="0" shapeId="0">
      <text>
        <r>
          <rPr>
            <sz val="9"/>
            <color indexed="81"/>
            <rFont val="Tahoma"/>
            <family val="2"/>
          </rPr>
          <t>from</t>
        </r>
        <r>
          <rPr>
            <b/>
            <sz val="9"/>
            <color indexed="81"/>
            <rFont val="Tahoma"/>
            <family val="2"/>
          </rPr>
          <t xml:space="preserve"> 2 Equipment &amp; Assets </t>
        </r>
        <r>
          <rPr>
            <sz val="9"/>
            <color indexed="81"/>
            <rFont val="Tahoma"/>
            <family val="2"/>
          </rPr>
          <t xml:space="preserve">sheet
</t>
        </r>
      </text>
    </comment>
  </commentList>
</comments>
</file>

<file path=xl/sharedStrings.xml><?xml version="1.0" encoding="utf-8"?>
<sst xmlns="http://schemas.openxmlformats.org/spreadsheetml/2006/main" count="497" uniqueCount="333">
  <si>
    <t>Division</t>
  </si>
  <si>
    <t>District</t>
  </si>
  <si>
    <t>Currency used for calculation</t>
  </si>
  <si>
    <t>Conversion factor to 1 ha :</t>
  </si>
  <si>
    <t>+ Land owned</t>
  </si>
  <si>
    <t>=</t>
  </si>
  <si>
    <t>ha</t>
  </si>
  <si>
    <t>Total</t>
  </si>
  <si>
    <t>Land classification</t>
  </si>
  <si>
    <t>Area</t>
  </si>
  <si>
    <t>rain fed</t>
  </si>
  <si>
    <t>Perennials (with &amp; without option of intercropping)</t>
  </si>
  <si>
    <t>Total agricultural / horticultural land</t>
  </si>
  <si>
    <t>Farm code</t>
  </si>
  <si>
    <t>Village</t>
  </si>
  <si>
    <t>irrigated</t>
  </si>
  <si>
    <t>Date</t>
  </si>
  <si>
    <t>Country</t>
  </si>
  <si>
    <t>Region</t>
  </si>
  <si>
    <t>Area measurement unit</t>
  </si>
  <si>
    <t>Age</t>
  </si>
  <si>
    <t>Month of taking credit</t>
  </si>
  <si>
    <t>Year of taking credit</t>
  </si>
  <si>
    <t>Annual interest rate</t>
  </si>
  <si>
    <t>TOTAL CREDIT</t>
  </si>
  <si>
    <t>Total area</t>
  </si>
  <si>
    <t>Greenhouses</t>
  </si>
  <si>
    <t>Ox cart</t>
  </si>
  <si>
    <t>Plough</t>
  </si>
  <si>
    <t>Sowing machine</t>
  </si>
  <si>
    <t>Fertilizer distributor</t>
  </si>
  <si>
    <t>Sprayer</t>
  </si>
  <si>
    <t>Storage / warehouse</t>
  </si>
  <si>
    <t>Well / borehole</t>
  </si>
  <si>
    <t>Cultivator / tiller</t>
  </si>
  <si>
    <t>Grass cutter</t>
  </si>
  <si>
    <t>Baler</t>
  </si>
  <si>
    <t>Cereal harvester</t>
  </si>
  <si>
    <t>Water pump</t>
  </si>
  <si>
    <t>PV generator</t>
  </si>
  <si>
    <t>years</t>
  </si>
  <si>
    <t>Please select</t>
  </si>
  <si>
    <t>Irrigation material</t>
  </si>
  <si>
    <t>Weight measurement unit</t>
  </si>
  <si>
    <t>Conversion factor to 1 kg :</t>
  </si>
  <si>
    <t>Unit</t>
  </si>
  <si>
    <t>Unit Price</t>
  </si>
  <si>
    <t>Value</t>
  </si>
  <si>
    <t>Seeds</t>
  </si>
  <si>
    <t>kg</t>
  </si>
  <si>
    <t>Manure</t>
  </si>
  <si>
    <t>Quantity</t>
  </si>
  <si>
    <t>Sales</t>
  </si>
  <si>
    <t>Water fees</t>
  </si>
  <si>
    <t>head</t>
  </si>
  <si>
    <t>litres</t>
  </si>
  <si>
    <t>%</t>
  </si>
  <si>
    <t>+</t>
  </si>
  <si>
    <t>-</t>
  </si>
  <si>
    <t>Insurance costs</t>
  </si>
  <si>
    <t>Land tax</t>
  </si>
  <si>
    <t>Gross value of seasonal crop production</t>
  </si>
  <si>
    <t>Gross value of perennial crop production</t>
  </si>
  <si>
    <t>Veterinary Services</t>
  </si>
  <si>
    <t>Labour</t>
  </si>
  <si>
    <t>Month</t>
  </si>
  <si>
    <t>January</t>
  </si>
  <si>
    <t>February</t>
  </si>
  <si>
    <t>March</t>
  </si>
  <si>
    <t>April</t>
  </si>
  <si>
    <t>May</t>
  </si>
  <si>
    <t>June</t>
  </si>
  <si>
    <t>July</t>
  </si>
  <si>
    <t>August</t>
  </si>
  <si>
    <t>September</t>
  </si>
  <si>
    <t>October</t>
  </si>
  <si>
    <t>November</t>
  </si>
  <si>
    <t>December</t>
  </si>
  <si>
    <t>Social fund contribution</t>
  </si>
  <si>
    <t>Read Me Sheet</t>
  </si>
  <si>
    <t>Introduction</t>
  </si>
  <si>
    <t>Overview</t>
  </si>
  <si>
    <t>This tool comprises the following sheets:</t>
  </si>
  <si>
    <t>Tips &amp; Tricks</t>
  </si>
  <si>
    <t>About</t>
  </si>
  <si>
    <t>Bank name</t>
  </si>
  <si>
    <t>Loan amount</t>
  </si>
  <si>
    <t>Crop types:</t>
  </si>
  <si>
    <t>Area:</t>
  </si>
  <si>
    <t>Agricultural land used:</t>
  </si>
  <si>
    <t>Perennial crops</t>
  </si>
  <si>
    <t>By-products:</t>
  </si>
  <si>
    <t>Livestock type</t>
  </si>
  <si>
    <t>Chickens</t>
  </si>
  <si>
    <t>Milk</t>
  </si>
  <si>
    <t>Eggs</t>
  </si>
  <si>
    <t>Skins</t>
  </si>
  <si>
    <t>Livestock</t>
  </si>
  <si>
    <t xml:space="preserve">Gross value of livestock production: </t>
  </si>
  <si>
    <t xml:space="preserve">Gross value of livestock by-product production: </t>
  </si>
  <si>
    <t>Gross value of seasonal crop by-product production</t>
  </si>
  <si>
    <t>Gross value of perennial crop by-product production</t>
  </si>
  <si>
    <t>Livestock shed - 20 years</t>
  </si>
  <si>
    <t>Storage / warehouse - 20 years</t>
  </si>
  <si>
    <t>Other building - 20 years</t>
  </si>
  <si>
    <t>Ox cart - 7 years</t>
  </si>
  <si>
    <t>Truck / car - 10 years</t>
  </si>
  <si>
    <t>Tractor - 10 years</t>
  </si>
  <si>
    <t>Plough - 7 years</t>
  </si>
  <si>
    <t>Cultivator / tiller - 7 years</t>
  </si>
  <si>
    <t>Sowing machine - 7 years</t>
  </si>
  <si>
    <t>Fertilizer distributor - 7 years</t>
  </si>
  <si>
    <t xml:space="preserve">Sprayer - 7 years </t>
  </si>
  <si>
    <t>Grass cutter  -  7 years</t>
  </si>
  <si>
    <t>Baler - 7 years</t>
  </si>
  <si>
    <t>Cereal harvester - 10 years</t>
  </si>
  <si>
    <t>Irrigation material - 5 years</t>
  </si>
  <si>
    <t>Water pump - 7 years</t>
  </si>
  <si>
    <t>Indicative normal life span:</t>
  </si>
  <si>
    <t>GROSS FARM INCOME</t>
  </si>
  <si>
    <t>Livestock sold:</t>
  </si>
  <si>
    <t>Monthly loan repayment</t>
  </si>
  <si>
    <t>1 GENERAL FARM INFORMATION</t>
  </si>
  <si>
    <t>LAND RESOURCES</t>
  </si>
  <si>
    <t>2 EQUIPMENT &amp; ASSETS</t>
  </si>
  <si>
    <t>1. General Information</t>
  </si>
  <si>
    <t>on the farm identity, location and area</t>
  </si>
  <si>
    <t>2. Equipment &amp; Assets</t>
  </si>
  <si>
    <t>currently available on the farm or considered for future purchase</t>
  </si>
  <si>
    <t>No Entry! Summary calculation on gross profitability of the farm enterprise</t>
  </si>
  <si>
    <t>Seasonal crop land</t>
  </si>
  <si>
    <t>Pastures (grazing land)</t>
  </si>
  <si>
    <t>Fallow land</t>
  </si>
  <si>
    <t>4 COSTS (FIXED and VARIABLE)</t>
  </si>
  <si>
    <t>TOTAL FIXED COSTS per month</t>
  </si>
  <si>
    <t>Total fixed costs</t>
  </si>
  <si>
    <t>8 FARM INCOME STATEMENT</t>
  </si>
  <si>
    <t>CREDIT AND FINANCING (simplified calculator, to be confirmed with loan provider)</t>
  </si>
  <si>
    <t>OR</t>
  </si>
  <si>
    <t>Enter manually:</t>
  </si>
  <si>
    <t>Credit period (years)</t>
  </si>
  <si>
    <t>Dairy cows</t>
  </si>
  <si>
    <t>Heifers</t>
  </si>
  <si>
    <t>Adult steers</t>
  </si>
  <si>
    <t>Juvenile steers</t>
  </si>
  <si>
    <t>Calfs</t>
  </si>
  <si>
    <t>Sheep does</t>
  </si>
  <si>
    <t>Sheep bucks</t>
  </si>
  <si>
    <t>Sheep kids</t>
  </si>
  <si>
    <t>Goat does</t>
  </si>
  <si>
    <t>Goat bucks</t>
  </si>
  <si>
    <t>Goat kids</t>
  </si>
  <si>
    <r>
      <t xml:space="preserve">Normal </t>
    </r>
    <r>
      <rPr>
        <b/>
        <sz val="11"/>
        <rFont val="Arial"/>
        <family val="2"/>
      </rPr>
      <t>life span</t>
    </r>
  </si>
  <si>
    <r>
      <t xml:space="preserve">Annual depreciation </t>
    </r>
    <r>
      <rPr>
        <sz val="11"/>
        <rFont val="Arial"/>
        <family val="2"/>
      </rPr>
      <t>for replacement</t>
    </r>
  </si>
  <si>
    <r>
      <t>Membership fees</t>
    </r>
    <r>
      <rPr>
        <i/>
        <sz val="11"/>
        <rFont val="Arial"/>
        <family val="2"/>
      </rPr>
      <t xml:space="preserve"> </t>
    </r>
  </si>
  <si>
    <t>The Toolbox on Solar Powered Irrigation Systems is made possible through the global initiative Powering Agriculture: An Energy Grand Challenge for Development (PAEGC). In 2012, the United States Agency for International Development (USAID), the Swedish International Development Cooperation Agency (Sida), the German Federal Ministry for Economic Cooperation and Development (BMZ), Duke Energy, and the Overseas Private Investment Cooperation (OPIC) combined resources to create the PAEGC initiative. The objective of PAEGC is to support new and sustainable approaches to accelerate the development and deployment of clean energy solutions for increasing agriculture productivity and/or value for farmers and agribusinesses in developing countries and emerging regions that lack access to reliable, affordable clean energy.</t>
  </si>
  <si>
    <t>TOTAL COST</t>
  </si>
  <si>
    <t xml:space="preserve">Farm Profit Margin </t>
  </si>
  <si>
    <t>AVERAGE</t>
  </si>
  <si>
    <t>Unit price</t>
  </si>
  <si>
    <t>Seasonal Crops</t>
  </si>
  <si>
    <t>Supplementary sheet for calculating average annual costs for selected crops and livestock based on seasonal monthly variations</t>
  </si>
  <si>
    <t>Rental costs for land</t>
  </si>
  <si>
    <t>Leasing fees for equipment</t>
  </si>
  <si>
    <t>4 OTHER INCOME</t>
  </si>
  <si>
    <t>Hire out of equipment</t>
  </si>
  <si>
    <t>TOTAL OTHER INCOME per month</t>
  </si>
  <si>
    <t xml:space="preserve">Gross value of other income: </t>
  </si>
  <si>
    <t>Sale of water</t>
  </si>
  <si>
    <t>Lease out storage space</t>
  </si>
  <si>
    <t>Lease out land</t>
  </si>
  <si>
    <t>Lease out labour</t>
  </si>
  <si>
    <t>Type of OTHER INCOME</t>
  </si>
  <si>
    <t>additional income not directly related to crop or livestock production such as sale of water or rental out of equipment</t>
  </si>
  <si>
    <t>The designations employed and the presentation of material in this information product do not imply the expression of any opinion whatsoever on the part of Deutsche Gesellschaft für Internationale Zusammenarbeit (GIZ) GmbH, Food and Agriculture Organization of the United Nations (FAO) or any of the PAEGC Founding Partners concerning the legal or development status of any country, territory, city or area or of its authorities, or concerning the delimitation of its frontiers or boundaries. The mention of specific companies or products of manufacturers, whether or not these have been patented, does not imply that these have been endorsed or recommended by GIZ, FAO, or any of the PAEGC Founding Partners in preference to others of a similar nature that are not mentioned. The views expressed in this information product are those of the author and do not necessarily reflect the views or policies of GIZ, FAO, or any of the PAEGC Founding Partners.</t>
  </si>
  <si>
    <t>GIZ, FAO and the PAEGC Founding Partners encourage the use, reproduction and dissemination of material in this information product. Except where otherwise indicated, material may be copied, downloaded and printed for private study, research and teaching purposes, or for use in non-commercial products or services, provided that appropriate acknowledgement of GIZ and FAO as the source and copyright holder is given.</t>
  </si>
  <si>
    <t>GIZ &amp; FAO</t>
  </si>
  <si>
    <t>GIZ project Sustainable Energy for Food - Powering Agriculture</t>
  </si>
  <si>
    <t>Powering.Agriculture@giz.de</t>
  </si>
  <si>
    <t>https://energypedia.info/wiki/Toolbox_on_SPIS</t>
  </si>
  <si>
    <t xml:space="preserve">About: </t>
  </si>
  <si>
    <t xml:space="preserve">Powering Agriculture: An Energy Grand Challenge for Development. Available at:  </t>
  </si>
  <si>
    <t>https://poweringag.org</t>
  </si>
  <si>
    <r>
      <rPr>
        <b/>
        <sz val="10"/>
        <color theme="1"/>
        <rFont val="Arial"/>
        <family val="2"/>
      </rPr>
      <t>Published by</t>
    </r>
    <r>
      <rPr>
        <sz val="10"/>
        <color theme="1"/>
        <rFont val="Arial"/>
        <family val="2"/>
      </rPr>
      <t xml:space="preserve">: </t>
    </r>
  </si>
  <si>
    <r>
      <rPr>
        <b/>
        <sz val="10"/>
        <color theme="1"/>
        <rFont val="Arial"/>
        <family val="2"/>
      </rPr>
      <t>Contact</t>
    </r>
    <r>
      <rPr>
        <sz val="10"/>
        <color theme="1"/>
        <rFont val="Arial"/>
        <family val="2"/>
      </rPr>
      <t xml:space="preserve">: </t>
    </r>
  </si>
  <si>
    <r>
      <rPr>
        <b/>
        <sz val="10"/>
        <color theme="1"/>
        <rFont val="Arial"/>
        <family val="2"/>
      </rPr>
      <t>Download link</t>
    </r>
    <r>
      <rPr>
        <sz val="10"/>
        <color theme="1"/>
        <rFont val="Arial"/>
        <family val="2"/>
      </rPr>
      <t xml:space="preserve">: </t>
    </r>
  </si>
  <si>
    <r>
      <rPr>
        <b/>
        <sz val="10"/>
        <color theme="1"/>
        <rFont val="Arial"/>
        <family val="2"/>
      </rPr>
      <t>Version</t>
    </r>
    <r>
      <rPr>
        <sz val="10"/>
        <color theme="1"/>
        <rFont val="Arial"/>
        <family val="2"/>
      </rPr>
      <t>:</t>
    </r>
  </si>
  <si>
    <t xml:space="preserve">This tool allows for assessment on farm productivity and profitability through its average annual agricultural production. The tool is useful for establishing a baseline or to assess the impact of planned investments. This tool allows a SPIS advisor (supplier, development practitioner, extension officer) to support a farm enterprise towards identify unnecessary costs, determine best value agricultural activities and correctly monetize different farm inputs. </t>
  </si>
  <si>
    <t>Total Annual Loan Repayments</t>
  </si>
  <si>
    <r>
      <rPr>
        <b/>
        <sz val="10"/>
        <color theme="1"/>
        <rFont val="Arial"/>
        <family val="2"/>
      </rPr>
      <t>Responsible</t>
    </r>
    <r>
      <rPr>
        <sz val="10"/>
        <color theme="1"/>
        <rFont val="Arial"/>
        <family val="2"/>
      </rPr>
      <t>:</t>
    </r>
  </si>
  <si>
    <t>INVEST – Farm Analysis Tool</t>
  </si>
  <si>
    <t>+ Additional land as part of co-operative land</t>
  </si>
  <si>
    <t>+ Additional land leased in</t>
  </si>
  <si>
    <t xml:space="preserve"> - Own land leased out</t>
  </si>
  <si>
    <t>+ Additional land in possession of other sources</t>
  </si>
  <si>
    <t>-  Own land unused or unusable</t>
  </si>
  <si>
    <t>+ Additional land exploited as sharegrower</t>
  </si>
  <si>
    <t>Agricultural planning period (years)</t>
  </si>
  <si>
    <r>
      <t xml:space="preserve">(year in  </t>
    </r>
    <r>
      <rPr>
        <b/>
        <i/>
        <u/>
        <sz val="11"/>
        <rFont val="Arial"/>
        <family val="2"/>
      </rPr>
      <t>four</t>
    </r>
    <r>
      <rPr>
        <i/>
        <sz val="11"/>
        <rFont val="Arial"/>
        <family val="2"/>
      </rPr>
      <t xml:space="preserve"> digits each ! )</t>
    </r>
  </si>
  <si>
    <t>Anticipated losses of total sales (reduction factor)</t>
  </si>
  <si>
    <t>average profit per head of livestock:</t>
  </si>
  <si>
    <t>total crop area under cultivation:</t>
  </si>
  <si>
    <t>© GIZ and FAO, 2018</t>
  </si>
  <si>
    <t>CF to ha</t>
  </si>
  <si>
    <t>Acre</t>
  </si>
  <si>
    <t>Sq. km</t>
  </si>
  <si>
    <t>Sq. m</t>
  </si>
  <si>
    <t>Sq. yard</t>
  </si>
  <si>
    <t>Sq. ft</t>
  </si>
  <si>
    <t>Conversion Factor</t>
  </si>
  <si>
    <t>Weight</t>
  </si>
  <si>
    <t>CF to kg</t>
  </si>
  <si>
    <t>metric ton</t>
  </si>
  <si>
    <t>quintal</t>
  </si>
  <si>
    <t>pound (lb)</t>
  </si>
  <si>
    <t>Garage / workshop - 20 year</t>
  </si>
  <si>
    <t>Greenhouse - 10 years</t>
  </si>
  <si>
    <t>Greenhouse</t>
  </si>
  <si>
    <t>Livestock shed</t>
  </si>
  <si>
    <t>Garage / workshop</t>
  </si>
  <si>
    <t>Other building</t>
  </si>
  <si>
    <t>Truck / car</t>
  </si>
  <si>
    <t>Tractor</t>
  </si>
  <si>
    <r>
      <t xml:space="preserve">Type
</t>
    </r>
    <r>
      <rPr>
        <i/>
        <sz val="11"/>
        <rFont val="Arial"/>
        <family val="2"/>
      </rPr>
      <t/>
    </r>
  </si>
  <si>
    <t>Annual Expenditure</t>
  </si>
  <si>
    <t>Seasonal crop expenses</t>
  </si>
  <si>
    <t>Perennial crop expenses</t>
  </si>
  <si>
    <t>Livestock expenses</t>
  </si>
  <si>
    <t>Management and administration</t>
  </si>
  <si>
    <t>Examples</t>
  </si>
  <si>
    <t>Sales and distribution</t>
  </si>
  <si>
    <t>Packaging, fees, advertising, etc</t>
  </si>
  <si>
    <t>New livestock, fodder, slaughtering, veterinary services, etc</t>
  </si>
  <si>
    <t>Expenditure Type</t>
  </si>
  <si>
    <t>Seedlings, pesticides, fertilisers, protection, etc</t>
  </si>
  <si>
    <t>Calculator</t>
  </si>
  <si>
    <t>Annual Income</t>
  </si>
  <si>
    <t>Income Type</t>
  </si>
  <si>
    <t>Seasonal crop sales</t>
  </si>
  <si>
    <t>Perennial crop sales</t>
  </si>
  <si>
    <t>Livestock sales</t>
  </si>
  <si>
    <t>By-products from livestock</t>
  </si>
  <si>
    <t>By-products from seasonal crops</t>
  </si>
  <si>
    <t>By-products from perennial crops</t>
  </si>
  <si>
    <t>Cattle, sheep, chickens, etc</t>
  </si>
  <si>
    <t>Lease income</t>
  </si>
  <si>
    <t>add up:</t>
  </si>
  <si>
    <t>multiply:</t>
  </si>
  <si>
    <t>divide:</t>
  </si>
  <si>
    <t>a.</t>
  </si>
  <si>
    <t>b.</t>
  </si>
  <si>
    <t>c.</t>
  </si>
  <si>
    <t>d.</t>
  </si>
  <si>
    <t>e.</t>
  </si>
  <si>
    <t>Profit or loss</t>
  </si>
  <si>
    <t>Tomatos, grain, rice, value added product, etc</t>
  </si>
  <si>
    <t>Compost, fodder, value added product, etc</t>
  </si>
  <si>
    <t>Citrus, apples, dates, berries, value added product, etc</t>
  </si>
  <si>
    <t>Wood fuel, mulch, value added product, etc</t>
  </si>
  <si>
    <t>Manure, eggs, milk, wool, value added product, etc</t>
  </si>
  <si>
    <t>Services income</t>
  </si>
  <si>
    <t>Labour, vehicles, land, etc</t>
  </si>
  <si>
    <t>Subcontract work, maintenance service, packaging service, transport, etc</t>
  </si>
  <si>
    <t>Operation and maintenance 
- Infrastructure</t>
  </si>
  <si>
    <t>Operation and maintenance
- Fixed equipment</t>
  </si>
  <si>
    <t>Operation and maintenance 
- Movable equipment</t>
  </si>
  <si>
    <t>Tractor, trucks, plough, trailer, fuel, spare parts, repairs, etc</t>
  </si>
  <si>
    <t>Water pumps, irrigation equipment, packaging equipment, milling, fuel, spare parts, repairs, etc</t>
  </si>
  <si>
    <t xml:space="preserve">Building renovations, painting, plastering, fencing, electricity, water, etc </t>
  </si>
  <si>
    <t>Annual Amount</t>
  </si>
  <si>
    <r>
      <t>Salvage value</t>
    </r>
    <r>
      <rPr>
        <sz val="11"/>
        <rFont val="Arial"/>
        <family val="2"/>
      </rPr>
      <t xml:space="preserve"> (when selling existing equipment)</t>
    </r>
  </si>
  <si>
    <r>
      <t>Cost of existing equipment</t>
    </r>
    <r>
      <rPr>
        <sz val="11"/>
        <rFont val="Arial"/>
        <family val="2"/>
      </rPr>
      <t xml:space="preserve"> (when originally purchased)</t>
    </r>
  </si>
  <si>
    <t xml:space="preserve">Total Annual Depreciation </t>
  </si>
  <si>
    <t>Salaries, benefits, own salary (?) etc</t>
  </si>
  <si>
    <t>Rent, office consumables, insurance, memberships, loan repayments, etc</t>
  </si>
  <si>
    <t>Property rights</t>
  </si>
  <si>
    <t>For Production</t>
  </si>
  <si>
    <t>For Sale</t>
  </si>
  <si>
    <t>Livestock for production:</t>
  </si>
  <si>
    <t>FIXED COSTS</t>
  </si>
  <si>
    <t>Fodder</t>
  </si>
  <si>
    <t>9. Farm Income Statement</t>
  </si>
  <si>
    <t>calculates annual loan repayment based on credit information</t>
  </si>
  <si>
    <t>Number of dairy livestock:</t>
  </si>
  <si>
    <t>Days of milking per year:</t>
  </si>
  <si>
    <t>days/year</t>
  </si>
  <si>
    <t>By-product calculator</t>
  </si>
  <si>
    <t>Daily milk yield:</t>
  </si>
  <si>
    <t>Note: milking (lactation) periods typically range between 209 and 305 days per year for dairy livestock</t>
  </si>
  <si>
    <t>INCOME: SEASONAL CROP</t>
  </si>
  <si>
    <t>INCOME: PERENNIAL CROP</t>
  </si>
  <si>
    <t>INCOME: LIVESTOCK</t>
  </si>
  <si>
    <t>VARIABLE COSTS</t>
  </si>
  <si>
    <t>VARIABLE COSTS per month</t>
  </si>
  <si>
    <t>GROSS INCOME</t>
  </si>
  <si>
    <t>Infrastructure repairs and maintenance</t>
  </si>
  <si>
    <t>Irrigation repair and maintenance</t>
  </si>
  <si>
    <t>Salary costs (permanent staff)</t>
  </si>
  <si>
    <t>Salary costs (temporary staff)</t>
  </si>
  <si>
    <t xml:space="preserve">Transport fees </t>
  </si>
  <si>
    <t>Traction and mechanisation hire</t>
  </si>
  <si>
    <t>Electricity fees</t>
  </si>
  <si>
    <t>Fuel and gas costs</t>
  </si>
  <si>
    <t>Machinery repairs and maintenance</t>
  </si>
  <si>
    <t>Total variable costs</t>
  </si>
  <si>
    <t>Farm code or name</t>
  </si>
  <si>
    <t>Assessor</t>
  </si>
  <si>
    <t>Financing fees</t>
  </si>
  <si>
    <t>3. Income Crops &amp; Livestock</t>
  </si>
  <si>
    <t xml:space="preserve">to add current or projected sales of seasonal crops (e.g. rice, maize), perennial crops (e.g. fruits) and livestock and respective by-products </t>
  </si>
  <si>
    <t>4. Other Income</t>
  </si>
  <si>
    <t>5. Financing</t>
  </si>
  <si>
    <t>6. Fixed and Variable Costs</t>
  </si>
  <si>
    <t>to add all fixed and variable costs/expenditures of the farm enterprise</t>
  </si>
  <si>
    <t>Crop Price Calculation Sheet</t>
  </si>
  <si>
    <t>side sheet for calculating average annual crop and livestock prices</t>
  </si>
  <si>
    <t>side sheet for a quick calculation of farm profitability useful before conducting full analysis</t>
  </si>
  <si>
    <t>Quick Check</t>
  </si>
  <si>
    <t>Plant protection</t>
  </si>
  <si>
    <t>Manure and fertilizer</t>
  </si>
  <si>
    <t>PV modules - 20 years</t>
  </si>
  <si>
    <t>QUICK CHECK</t>
  </si>
  <si>
    <t>(highly quality dependent!)</t>
  </si>
  <si>
    <r>
      <rPr>
        <b/>
        <sz val="11"/>
        <color rgb="FFFF0000"/>
        <rFont val="Arial"/>
        <family val="2"/>
      </rPr>
      <t xml:space="preserve">Note: </t>
    </r>
    <r>
      <rPr>
        <sz val="11"/>
        <color rgb="FFFF0000"/>
        <rFont val="Arial"/>
        <family val="2"/>
      </rPr>
      <t>the C</t>
    </r>
    <r>
      <rPr>
        <b/>
        <sz val="11"/>
        <color rgb="FFFF0000"/>
        <rFont val="Arial"/>
        <family val="2"/>
      </rPr>
      <t>alculator</t>
    </r>
    <r>
      <rPr>
        <sz val="11"/>
        <color rgb="FFFF0000"/>
        <rFont val="Arial"/>
        <family val="2"/>
      </rPr>
      <t xml:space="preserve"> value will take precedence to the manual value. Ensure calculator value is 0 in order to use manual value.</t>
    </r>
  </si>
  <si>
    <t>1.5 (December 2018)</t>
  </si>
  <si>
    <t>Depreciation costs</t>
  </si>
  <si>
    <t>Kenya</t>
  </si>
  <si>
    <t>Mary Wanjiku's Farm</t>
  </si>
  <si>
    <t>Taita</t>
  </si>
  <si>
    <t>KES</t>
  </si>
  <si>
    <t>acre</t>
  </si>
  <si>
    <t>Tomatoes</t>
  </si>
  <si>
    <t>Alpha Bank</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</si>
</sst>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43" formatCode="_-* #,##0.00\ _€_-;\-* #,##0.00\ _€_-;_-* &quot;-&quot;??\ _€_-;_-@_-"/>
    <numFmt numFmtId="164" formatCode="0.00_)"/>
    <numFmt numFmtId="165" formatCode="0.0%"/>
    <numFmt numFmtId="166" formatCode=";;;"/>
    <numFmt numFmtId="167" formatCode="#,##0.00_ ;[Red]\-#,##0.00\ "/>
    <numFmt numFmtId="168" formatCode="_-* #,##0\ _€_-;\-* #,##0\ _€_-;_-* &quot;-&quot;??\ _€_-;_-@_-"/>
  </numFmts>
  <fonts count="53">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name val="Avalon"/>
      <charset val="204"/>
    </font>
    <font>
      <sz val="10"/>
      <name val="Arial"/>
      <family val="2"/>
    </font>
    <font>
      <sz val="11"/>
      <color theme="1"/>
      <name val="Calibri"/>
      <family val="2"/>
      <scheme val="minor"/>
    </font>
    <font>
      <b/>
      <i/>
      <sz val="11"/>
      <name val="Arial"/>
      <family val="2"/>
    </font>
    <font>
      <sz val="11"/>
      <name val="Arial"/>
      <family val="2"/>
    </font>
    <font>
      <sz val="11"/>
      <color theme="1"/>
      <name val="Arial"/>
      <family val="2"/>
    </font>
    <font>
      <sz val="11"/>
      <color rgb="FF0070C0"/>
      <name val="Arial"/>
      <family val="2"/>
    </font>
    <font>
      <b/>
      <sz val="11"/>
      <color theme="1"/>
      <name val="Arial"/>
      <family val="2"/>
    </font>
    <font>
      <b/>
      <u/>
      <sz val="11"/>
      <name val="Arial"/>
      <family val="2"/>
    </font>
    <font>
      <sz val="11"/>
      <color theme="0"/>
      <name val="Arial"/>
      <family val="2"/>
    </font>
    <font>
      <b/>
      <sz val="11"/>
      <color theme="0"/>
      <name val="Arial"/>
      <family val="2"/>
    </font>
    <font>
      <b/>
      <sz val="11"/>
      <name val="Arial"/>
      <family val="2"/>
    </font>
    <font>
      <b/>
      <sz val="11"/>
      <color rgb="FF9EA231"/>
      <name val="Arial"/>
      <family val="2"/>
    </font>
    <font>
      <i/>
      <sz val="11"/>
      <name val="Arial"/>
      <family val="2"/>
    </font>
    <font>
      <b/>
      <i/>
      <u/>
      <sz val="11"/>
      <name val="Arial"/>
      <family val="2"/>
    </font>
    <font>
      <b/>
      <sz val="11"/>
      <color indexed="10"/>
      <name val="Arial"/>
      <family val="2"/>
    </font>
    <font>
      <b/>
      <sz val="11"/>
      <color rgb="FF0070C0"/>
      <name val="Arial"/>
      <family val="2"/>
    </font>
    <font>
      <sz val="11"/>
      <color indexed="10"/>
      <name val="Arial"/>
      <family val="2"/>
    </font>
    <font>
      <u/>
      <sz val="11"/>
      <name val="Arial"/>
      <family val="2"/>
    </font>
    <font>
      <sz val="11"/>
      <color indexed="12"/>
      <name val="Arial"/>
      <family val="2"/>
    </font>
    <font>
      <i/>
      <sz val="11"/>
      <color rgb="FF002060"/>
      <name val="Arial"/>
      <family val="2"/>
    </font>
    <font>
      <sz val="11"/>
      <color rgb="FF002060"/>
      <name val="Arial"/>
      <family val="2"/>
    </font>
    <font>
      <b/>
      <sz val="10"/>
      <color theme="1"/>
      <name val="Arial"/>
      <family val="2"/>
    </font>
    <font>
      <b/>
      <sz val="10"/>
      <color theme="6" tint="-0.249977111117893"/>
      <name val="Arial"/>
      <family val="2"/>
    </font>
    <font>
      <u/>
      <sz val="10"/>
      <color theme="10"/>
      <name val="Arial"/>
      <family val="2"/>
    </font>
    <font>
      <b/>
      <sz val="10"/>
      <color theme="0"/>
      <name val="Arial"/>
      <family val="2"/>
    </font>
    <font>
      <b/>
      <sz val="11"/>
      <color theme="6" tint="-0.249977111117893"/>
      <name val="Arial"/>
      <family val="2"/>
    </font>
    <font>
      <sz val="9"/>
      <color theme="1"/>
      <name val="Arial"/>
      <family val="2"/>
    </font>
    <font>
      <b/>
      <sz val="9"/>
      <color theme="1"/>
      <name val="Arial"/>
      <family val="2"/>
    </font>
    <font>
      <sz val="9"/>
      <color rgb="FFFF0000"/>
      <name val="Arial"/>
      <family val="2"/>
    </font>
    <font>
      <b/>
      <sz val="12"/>
      <name val="Arial"/>
      <family val="2"/>
    </font>
    <font>
      <b/>
      <sz val="10"/>
      <name val="Arial"/>
      <family val="2"/>
    </font>
    <font>
      <sz val="8"/>
      <name val="Arial"/>
      <family val="2"/>
    </font>
    <font>
      <sz val="11"/>
      <color rgb="FFFF0000"/>
      <name val="Arial"/>
      <family val="2"/>
    </font>
    <font>
      <b/>
      <sz val="11"/>
      <color rgb="FFFF0000"/>
      <name val="Arial"/>
      <family val="2"/>
    </font>
    <font>
      <b/>
      <i/>
      <sz val="8"/>
      <name val="Arial"/>
      <family val="2"/>
    </font>
    <font>
      <b/>
      <sz val="14"/>
      <name val="Arial"/>
      <family val="2"/>
    </font>
    <font>
      <sz val="9"/>
      <color indexed="81"/>
      <name val="Tahoma"/>
      <charset val="1"/>
    </font>
    <font>
      <sz val="9"/>
      <color indexed="81"/>
      <name val="Tahoma"/>
      <family val="2"/>
    </font>
    <font>
      <b/>
      <sz val="9"/>
      <color indexed="81"/>
      <name val="Tahoma"/>
      <family val="2"/>
    </font>
  </fonts>
  <fills count="9">
    <fill>
      <patternFill patternType="none"/>
    </fill>
    <fill>
      <patternFill patternType="gray125"/>
    </fill>
    <fill>
      <patternFill patternType="solid">
        <fgColor theme="0"/>
        <bgColor indexed="64"/>
      </patternFill>
    </fill>
    <fill>
      <patternFill patternType="solid">
        <fgColor theme="6" tint="-0.249977111117893"/>
        <bgColor indexed="64"/>
      </patternFill>
    </fill>
    <fill>
      <patternFill patternType="solid">
        <fgColor theme="6" tint="0.79998168889431442"/>
        <bgColor indexed="64"/>
      </patternFill>
    </fill>
    <fill>
      <patternFill patternType="solid">
        <fgColor theme="6" tint="-0.249977111117893"/>
        <bgColor indexed="8"/>
      </patternFill>
    </fill>
    <fill>
      <patternFill patternType="solid">
        <fgColor theme="0" tint="-0.14999847407452621"/>
        <bgColor indexed="64"/>
      </patternFill>
    </fill>
    <fill>
      <patternFill patternType="solid">
        <fgColor theme="6" tint="-0.499984740745262"/>
        <bgColor indexed="64"/>
      </patternFill>
    </fill>
    <fill>
      <patternFill patternType="solid">
        <fgColor theme="6" tint="0.79998168889431442"/>
        <bgColor indexed="8"/>
      </patternFill>
    </fill>
  </fills>
  <borders count="154">
    <border>
      <left/>
      <right/>
      <top/>
      <bottom/>
      <diagonal/>
    </border>
    <border>
      <left style="thin">
        <color indexed="64"/>
      </left>
      <right/>
      <top style="thin">
        <color indexed="64"/>
      </top>
      <bottom/>
      <diagonal/>
    </border>
    <border>
      <left/>
      <right/>
      <top style="thin">
        <color indexed="64"/>
      </top>
      <bottom/>
      <diagonal/>
    </border>
    <border>
      <left/>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double">
        <color indexed="8"/>
      </left>
      <right/>
      <top style="double">
        <color indexed="8"/>
      </top>
      <bottom/>
      <diagonal/>
    </border>
    <border>
      <left/>
      <right/>
      <top style="double">
        <color indexed="8"/>
      </top>
      <bottom/>
      <diagonal/>
    </border>
    <border>
      <left/>
      <right style="double">
        <color indexed="64"/>
      </right>
      <top style="double">
        <color indexed="8"/>
      </top>
      <bottom/>
      <diagonal/>
    </border>
    <border>
      <left style="double">
        <color indexed="8"/>
      </left>
      <right/>
      <top/>
      <bottom/>
      <diagonal/>
    </border>
    <border>
      <left/>
      <right style="double">
        <color indexed="64"/>
      </right>
      <top/>
      <bottom/>
      <diagonal/>
    </border>
    <border>
      <left/>
      <right/>
      <top/>
      <bottom style="thin">
        <color indexed="8"/>
      </bottom>
      <diagonal/>
    </border>
    <border>
      <left style="double">
        <color indexed="8"/>
      </left>
      <right/>
      <top/>
      <bottom style="dotted">
        <color indexed="64"/>
      </bottom>
      <diagonal/>
    </border>
    <border>
      <left/>
      <right/>
      <top/>
      <bottom style="dotted">
        <color indexed="64"/>
      </bottom>
      <diagonal/>
    </border>
    <border>
      <left/>
      <right style="double">
        <color indexed="64"/>
      </right>
      <top style="thin">
        <color indexed="64"/>
      </top>
      <bottom/>
      <diagonal/>
    </border>
    <border>
      <left style="thin">
        <color indexed="64"/>
      </left>
      <right/>
      <top/>
      <bottom style="dotted">
        <color indexed="64"/>
      </bottom>
      <diagonal/>
    </border>
    <border>
      <left style="thin">
        <color indexed="64"/>
      </left>
      <right/>
      <top style="dotted">
        <color indexed="64"/>
      </top>
      <bottom style="thin">
        <color indexed="64"/>
      </bottom>
      <diagonal/>
    </border>
    <border>
      <left/>
      <right/>
      <top style="dotted">
        <color indexed="64"/>
      </top>
      <bottom/>
      <diagonal/>
    </border>
    <border>
      <left style="thin">
        <color indexed="64"/>
      </left>
      <right/>
      <top style="thin">
        <color indexed="64"/>
      </top>
      <bottom style="thin">
        <color indexed="64"/>
      </bottom>
      <diagonal/>
    </border>
    <border>
      <left/>
      <right style="double">
        <color indexed="64"/>
      </right>
      <top/>
      <bottom style="thin">
        <color indexed="64"/>
      </bottom>
      <diagonal/>
    </border>
    <border>
      <left/>
      <right/>
      <top/>
      <bottom style="double">
        <color indexed="64"/>
      </bottom>
      <diagonal/>
    </border>
    <border>
      <left/>
      <right style="double">
        <color indexed="64"/>
      </right>
      <top/>
      <bottom style="double">
        <color indexed="64"/>
      </bottom>
      <diagonal/>
    </border>
    <border>
      <left/>
      <right/>
      <top style="double">
        <color indexed="64"/>
      </top>
      <bottom style="double">
        <color indexed="8"/>
      </bottom>
      <diagonal/>
    </border>
    <border>
      <left style="double">
        <color indexed="64"/>
      </left>
      <right/>
      <top style="double">
        <color indexed="64"/>
      </top>
      <bottom/>
      <diagonal/>
    </border>
    <border>
      <left/>
      <right/>
      <top style="double">
        <color indexed="64"/>
      </top>
      <bottom/>
      <diagonal/>
    </border>
    <border>
      <left/>
      <right style="double">
        <color indexed="64"/>
      </right>
      <top style="double">
        <color indexed="64"/>
      </top>
      <bottom/>
      <diagonal/>
    </border>
    <border>
      <left style="double">
        <color indexed="64"/>
      </left>
      <right/>
      <top/>
      <bottom style="thin">
        <color indexed="64"/>
      </bottom>
      <diagonal/>
    </border>
    <border>
      <left/>
      <right style="double">
        <color indexed="64"/>
      </right>
      <top style="thin">
        <color indexed="64"/>
      </top>
      <bottom style="thin">
        <color indexed="64"/>
      </bottom>
      <diagonal/>
    </border>
    <border>
      <left style="double">
        <color indexed="64"/>
      </left>
      <right/>
      <top/>
      <bottom/>
      <diagonal/>
    </border>
    <border>
      <left style="double">
        <color indexed="64"/>
      </left>
      <right/>
      <top/>
      <bottom style="double">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
      <left style="thin">
        <color indexed="64"/>
      </left>
      <right style="thin">
        <color indexed="64"/>
      </right>
      <top style="thin">
        <color indexed="64"/>
      </top>
      <bottom style="dotted">
        <color indexed="64"/>
      </bottom>
      <diagonal/>
    </border>
    <border>
      <left style="thin">
        <color indexed="64"/>
      </left>
      <right style="thin">
        <color indexed="64"/>
      </right>
      <top/>
      <bottom style="dotted">
        <color indexed="64"/>
      </bottom>
      <diagonal/>
    </border>
    <border>
      <left style="thin">
        <color indexed="64"/>
      </left>
      <right style="thin">
        <color indexed="64"/>
      </right>
      <top style="dotted">
        <color indexed="64"/>
      </top>
      <bottom style="thin">
        <color indexed="64"/>
      </bottom>
      <diagonal/>
    </border>
    <border>
      <left style="thin">
        <color indexed="64"/>
      </left>
      <right/>
      <top style="thin">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thin">
        <color indexed="64"/>
      </right>
      <top/>
      <bottom/>
      <diagonal/>
    </border>
    <border>
      <left style="thin">
        <color indexed="64"/>
      </left>
      <right style="thin">
        <color indexed="64"/>
      </right>
      <top style="dotted">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double">
        <color indexed="64"/>
      </left>
      <right style="thin">
        <color indexed="64"/>
      </right>
      <top/>
      <bottom/>
      <diagonal/>
    </border>
    <border>
      <left style="double">
        <color indexed="64"/>
      </left>
      <right/>
      <top/>
      <bottom style="dotted">
        <color indexed="64"/>
      </bottom>
      <diagonal/>
    </border>
    <border>
      <left style="thin">
        <color indexed="64"/>
      </left>
      <right style="double">
        <color indexed="64"/>
      </right>
      <top/>
      <bottom style="dotted">
        <color indexed="64"/>
      </bottom>
      <diagonal/>
    </border>
    <border>
      <left style="thin">
        <color indexed="64"/>
      </left>
      <right style="double">
        <color indexed="64"/>
      </right>
      <top/>
      <bottom/>
      <diagonal/>
    </border>
    <border>
      <left style="thin">
        <color indexed="64"/>
      </left>
      <right/>
      <top/>
      <bottom style="thin">
        <color indexed="64"/>
      </bottom>
      <diagonal/>
    </border>
    <border>
      <left style="thin">
        <color indexed="64"/>
      </left>
      <right/>
      <top style="dotted">
        <color indexed="64"/>
      </top>
      <bottom style="dotted">
        <color indexed="64"/>
      </bottom>
      <diagonal/>
    </border>
    <border>
      <left style="double">
        <color indexed="64"/>
      </left>
      <right/>
      <top style="thin">
        <color indexed="64"/>
      </top>
      <bottom style="dotted">
        <color indexed="64"/>
      </bottom>
      <diagonal/>
    </border>
    <border>
      <left style="thin">
        <color indexed="64"/>
      </left>
      <right style="double">
        <color indexed="64"/>
      </right>
      <top/>
      <bottom style="thin">
        <color indexed="64"/>
      </bottom>
      <diagonal/>
    </border>
    <border>
      <left/>
      <right style="thin">
        <color indexed="64"/>
      </right>
      <top/>
      <bottom style="dotted">
        <color indexed="64"/>
      </bottom>
      <diagonal/>
    </border>
    <border>
      <left/>
      <right/>
      <top style="double">
        <color indexed="64"/>
      </top>
      <bottom style="double">
        <color indexed="64"/>
      </bottom>
      <diagonal/>
    </border>
    <border>
      <left style="double">
        <color indexed="64"/>
      </left>
      <right style="thin">
        <color indexed="64"/>
      </right>
      <top/>
      <bottom style="thin">
        <color indexed="64"/>
      </bottom>
      <diagonal/>
    </border>
    <border>
      <left style="double">
        <color indexed="64"/>
      </left>
      <right/>
      <top style="thin">
        <color indexed="64"/>
      </top>
      <bottom/>
      <diagonal/>
    </border>
    <border>
      <left style="double">
        <color indexed="64"/>
      </left>
      <right/>
      <top style="dotted">
        <color indexed="64"/>
      </top>
      <bottom/>
      <diagonal/>
    </border>
    <border>
      <left style="thin">
        <color indexed="64"/>
      </left>
      <right style="double">
        <color indexed="64"/>
      </right>
      <top style="thin">
        <color indexed="64"/>
      </top>
      <bottom/>
      <diagonal/>
    </border>
    <border>
      <left style="double">
        <color indexed="64"/>
      </left>
      <right/>
      <top style="dotted">
        <color indexed="64"/>
      </top>
      <bottom style="dotted">
        <color indexed="64"/>
      </bottom>
      <diagonal/>
    </border>
    <border>
      <left/>
      <right/>
      <top style="dotted">
        <color indexed="64"/>
      </top>
      <bottom style="dotted">
        <color indexed="64"/>
      </bottom>
      <diagonal/>
    </border>
    <border>
      <left/>
      <right style="thin">
        <color indexed="64"/>
      </right>
      <top style="dotted">
        <color indexed="64"/>
      </top>
      <bottom style="dotted">
        <color indexed="64"/>
      </bottom>
      <diagonal/>
    </border>
    <border>
      <left/>
      <right style="double">
        <color indexed="64"/>
      </right>
      <top/>
      <bottom style="dotted">
        <color indexed="64"/>
      </bottom>
      <diagonal/>
    </border>
    <border>
      <left/>
      <right/>
      <top/>
      <bottom style="medium">
        <color indexed="64"/>
      </bottom>
      <diagonal/>
    </border>
    <border>
      <left style="double">
        <color indexed="64"/>
      </left>
      <right/>
      <top style="medium">
        <color indexed="64"/>
      </top>
      <bottom/>
      <diagonal/>
    </border>
    <border>
      <left/>
      <right/>
      <top style="medium">
        <color indexed="64"/>
      </top>
      <bottom/>
      <diagonal/>
    </border>
    <border>
      <left/>
      <right style="double">
        <color indexed="64"/>
      </right>
      <top style="medium">
        <color indexed="64"/>
      </top>
      <bottom/>
      <diagonal/>
    </border>
    <border>
      <left style="thin">
        <color indexed="64"/>
      </left>
      <right style="thin">
        <color indexed="64"/>
      </right>
      <top style="thin">
        <color indexed="64"/>
      </top>
      <bottom style="medium">
        <color indexed="64"/>
      </bottom>
      <diagonal/>
    </border>
    <border>
      <left style="medium">
        <color indexed="64"/>
      </left>
      <right style="double">
        <color indexed="64"/>
      </right>
      <top style="thin">
        <color indexed="64"/>
      </top>
      <bottom/>
      <diagonal/>
    </border>
    <border>
      <left/>
      <right style="double">
        <color indexed="64"/>
      </right>
      <top style="dotted">
        <color indexed="64"/>
      </top>
      <bottom style="dotted">
        <color indexed="64"/>
      </bottom>
      <diagonal/>
    </border>
    <border>
      <left/>
      <right style="double">
        <color indexed="64"/>
      </right>
      <top style="medium">
        <color indexed="64"/>
      </top>
      <bottom style="thin">
        <color indexed="64"/>
      </bottom>
      <diagonal/>
    </border>
    <border>
      <left style="double">
        <color indexed="64"/>
      </left>
      <right style="thin">
        <color indexed="64"/>
      </right>
      <top style="dotted">
        <color indexed="64"/>
      </top>
      <bottom style="dotted">
        <color indexed="64"/>
      </bottom>
      <diagonal/>
    </border>
    <border>
      <left style="medium">
        <color indexed="64"/>
      </left>
      <right/>
      <top/>
      <bottom/>
      <diagonal/>
    </border>
    <border>
      <left style="double">
        <color indexed="64"/>
      </left>
      <right/>
      <top style="dashed">
        <color indexed="64"/>
      </top>
      <bottom style="dashed">
        <color indexed="64"/>
      </bottom>
      <diagonal/>
    </border>
    <border>
      <left style="double">
        <color indexed="64"/>
      </left>
      <right style="thin">
        <color indexed="64"/>
      </right>
      <top style="thin">
        <color indexed="64"/>
      </top>
      <bottom style="thin">
        <color indexed="64"/>
      </bottom>
      <diagonal/>
    </border>
    <border>
      <left style="thin">
        <color indexed="64"/>
      </left>
      <right style="thin">
        <color indexed="64"/>
      </right>
      <top/>
      <bottom style="double">
        <color indexed="64"/>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right/>
      <top/>
      <bottom style="thin">
        <color auto="1"/>
      </bottom>
      <diagonal/>
    </border>
    <border>
      <left style="medium">
        <color auto="1"/>
      </left>
      <right style="medium">
        <color auto="1"/>
      </right>
      <top style="medium">
        <color auto="1"/>
      </top>
      <bottom/>
      <diagonal/>
    </border>
    <border>
      <left style="medium">
        <color auto="1"/>
      </left>
      <right style="medium">
        <color auto="1"/>
      </right>
      <top/>
      <bottom style="medium">
        <color auto="1"/>
      </bottom>
      <diagonal/>
    </border>
    <border>
      <left style="medium">
        <color indexed="64"/>
      </left>
      <right style="medium">
        <color indexed="64"/>
      </right>
      <top/>
      <bottom/>
      <diagonal/>
    </border>
    <border>
      <left/>
      <right style="medium">
        <color indexed="64"/>
      </right>
      <top/>
      <bottom/>
      <diagonal/>
    </border>
    <border>
      <left style="dashed">
        <color indexed="64"/>
      </left>
      <right style="dashed">
        <color indexed="64"/>
      </right>
      <top style="dashed">
        <color indexed="64"/>
      </top>
      <bottom style="dashed">
        <color indexed="64"/>
      </bottom>
      <diagonal/>
    </border>
    <border>
      <left style="dashed">
        <color indexed="64"/>
      </left>
      <right/>
      <top style="dashed">
        <color indexed="64"/>
      </top>
      <bottom style="dashed">
        <color indexed="64"/>
      </bottom>
      <diagonal/>
    </border>
    <border>
      <left style="medium">
        <color indexed="64"/>
      </left>
      <right style="dashed">
        <color indexed="64"/>
      </right>
      <top style="medium">
        <color indexed="64"/>
      </top>
      <bottom style="dashed">
        <color indexed="64"/>
      </bottom>
      <diagonal/>
    </border>
    <border>
      <left style="dashed">
        <color indexed="64"/>
      </left>
      <right style="dashed">
        <color indexed="64"/>
      </right>
      <top style="medium">
        <color indexed="64"/>
      </top>
      <bottom style="dashed">
        <color indexed="64"/>
      </bottom>
      <diagonal/>
    </border>
    <border>
      <left style="medium">
        <color indexed="64"/>
      </left>
      <right style="dashed">
        <color indexed="64"/>
      </right>
      <top style="dashed">
        <color indexed="64"/>
      </top>
      <bottom style="dashed">
        <color indexed="64"/>
      </bottom>
      <diagonal/>
    </border>
    <border>
      <left style="double">
        <color indexed="64"/>
      </left>
      <right style="dashed">
        <color indexed="64"/>
      </right>
      <top style="dashed">
        <color indexed="64"/>
      </top>
      <bottom style="dashed">
        <color indexed="64"/>
      </bottom>
      <diagonal/>
    </border>
    <border>
      <left/>
      <right/>
      <top style="dashed">
        <color indexed="64"/>
      </top>
      <bottom style="dashed">
        <color indexed="64"/>
      </bottom>
      <diagonal/>
    </border>
    <border>
      <left/>
      <right style="medium">
        <color indexed="64"/>
      </right>
      <top style="dashed">
        <color indexed="64"/>
      </top>
      <bottom style="dashed">
        <color indexed="64"/>
      </bottom>
      <diagonal/>
    </border>
    <border>
      <left style="dashed">
        <color indexed="64"/>
      </left>
      <right style="double">
        <color indexed="64"/>
      </right>
      <top style="medium">
        <color indexed="64"/>
      </top>
      <bottom style="dashed">
        <color indexed="64"/>
      </bottom>
      <diagonal/>
    </border>
    <border>
      <left style="dashed">
        <color indexed="64"/>
      </left>
      <right style="double">
        <color indexed="64"/>
      </right>
      <top style="dashed">
        <color indexed="64"/>
      </top>
      <bottom style="dashed">
        <color indexed="64"/>
      </bottom>
      <diagonal/>
    </border>
    <border>
      <left/>
      <right style="medium">
        <color indexed="64"/>
      </right>
      <top style="medium">
        <color indexed="64"/>
      </top>
      <bottom/>
      <diagonal/>
    </border>
    <border>
      <left/>
      <right style="medium">
        <color indexed="64"/>
      </right>
      <top/>
      <bottom style="medium">
        <color indexed="64"/>
      </bottom>
      <diagonal/>
    </border>
    <border>
      <left/>
      <right style="double">
        <color indexed="64"/>
      </right>
      <top style="dashed">
        <color indexed="64"/>
      </top>
      <bottom style="dashed">
        <color indexed="64"/>
      </bottom>
      <diagonal/>
    </border>
    <border>
      <left style="medium">
        <color indexed="64"/>
      </left>
      <right/>
      <top style="dashed">
        <color indexed="64"/>
      </top>
      <bottom style="dashed">
        <color indexed="64"/>
      </bottom>
      <diagonal/>
    </border>
    <border>
      <left style="thin">
        <color indexed="64"/>
      </left>
      <right style="thin">
        <color indexed="64"/>
      </right>
      <top style="medium">
        <color indexed="64"/>
      </top>
      <bottom style="thin">
        <color indexed="64"/>
      </bottom>
      <diagonal/>
    </border>
    <border>
      <left style="double">
        <color indexed="64"/>
      </left>
      <right/>
      <top style="double">
        <color indexed="64"/>
      </top>
      <bottom style="double">
        <color indexed="64"/>
      </bottom>
      <diagonal/>
    </border>
    <border>
      <left/>
      <right style="double">
        <color indexed="64"/>
      </right>
      <top style="double">
        <color indexed="64"/>
      </top>
      <bottom style="double">
        <color indexed="64"/>
      </bottom>
      <diagonal/>
    </border>
    <border>
      <left/>
      <right style="double">
        <color indexed="64"/>
      </right>
      <top/>
      <bottom style="thin">
        <color indexed="8"/>
      </bottom>
      <diagonal/>
    </border>
    <border>
      <left/>
      <right/>
      <top/>
      <bottom style="thin">
        <color indexed="64"/>
      </bottom>
      <diagonal/>
    </border>
    <border>
      <left style="thin">
        <color indexed="64"/>
      </left>
      <right/>
      <top style="thin">
        <color indexed="8"/>
      </top>
      <bottom style="thin">
        <color indexed="64"/>
      </bottom>
      <diagonal/>
    </border>
    <border>
      <left/>
      <right style="double">
        <color indexed="64"/>
      </right>
      <top style="thin">
        <color indexed="8"/>
      </top>
      <bottom style="thin">
        <color indexed="64"/>
      </bottom>
      <diagonal/>
    </border>
    <border>
      <left/>
      <right/>
      <top style="medium">
        <color indexed="64"/>
      </top>
      <bottom style="medium">
        <color indexed="64"/>
      </bottom>
      <diagonal/>
    </border>
    <border>
      <left style="double">
        <color indexed="64"/>
      </left>
      <right/>
      <top style="medium">
        <color indexed="64"/>
      </top>
      <bottom style="medium">
        <color indexed="64"/>
      </bottom>
      <diagonal/>
    </border>
    <border>
      <left/>
      <right style="double">
        <color indexed="64"/>
      </right>
      <top style="medium">
        <color indexed="64"/>
      </top>
      <bottom style="medium">
        <color indexed="64"/>
      </bottom>
      <diagonal/>
    </border>
    <border>
      <left style="double">
        <color indexed="64"/>
      </left>
      <right style="dashed">
        <color indexed="64"/>
      </right>
      <top/>
      <bottom style="dashed">
        <color indexed="64"/>
      </bottom>
      <diagonal/>
    </border>
    <border>
      <left style="dashed">
        <color indexed="64"/>
      </left>
      <right/>
      <top/>
      <bottom style="dashed">
        <color indexed="64"/>
      </bottom>
      <diagonal/>
    </border>
    <border>
      <left style="dashed">
        <color indexed="64"/>
      </left>
      <right style="dashed">
        <color indexed="64"/>
      </right>
      <top/>
      <bottom style="dashed">
        <color indexed="64"/>
      </bottom>
      <diagonal/>
    </border>
    <border>
      <left style="dashed">
        <color indexed="64"/>
      </left>
      <right style="double">
        <color indexed="64"/>
      </right>
      <top/>
      <bottom style="dashed">
        <color indexed="64"/>
      </bottom>
      <diagonal/>
    </border>
    <border>
      <left/>
      <right style="dashed">
        <color indexed="64"/>
      </right>
      <top/>
      <bottom style="dashed">
        <color indexed="64"/>
      </bottom>
      <diagonal/>
    </border>
    <border>
      <left/>
      <right style="dashed">
        <color indexed="64"/>
      </right>
      <top style="dashed">
        <color indexed="64"/>
      </top>
      <bottom style="dashed">
        <color indexed="64"/>
      </bottom>
      <diagonal/>
    </border>
    <border>
      <left style="medium">
        <color indexed="64"/>
      </left>
      <right style="double">
        <color indexed="64"/>
      </right>
      <top style="medium">
        <color indexed="64"/>
      </top>
      <bottom style="dashed">
        <color indexed="64"/>
      </bottom>
      <diagonal/>
    </border>
    <border>
      <left style="medium">
        <color indexed="64"/>
      </left>
      <right style="double">
        <color indexed="64"/>
      </right>
      <top style="dashed">
        <color indexed="64"/>
      </top>
      <bottom style="dashed">
        <color indexed="64"/>
      </bottom>
      <diagonal/>
    </border>
    <border>
      <left style="thin">
        <color indexed="64"/>
      </left>
      <right style="thin">
        <color indexed="64"/>
      </right>
      <top style="thin">
        <color indexed="64"/>
      </top>
      <bottom style="double">
        <color indexed="64"/>
      </bottom>
      <diagonal/>
    </border>
    <border>
      <left style="double">
        <color indexed="64"/>
      </left>
      <right style="thin">
        <color indexed="64"/>
      </right>
      <top style="medium">
        <color indexed="64"/>
      </top>
      <bottom style="double">
        <color indexed="64"/>
      </bottom>
      <diagonal/>
    </border>
    <border>
      <left style="thin">
        <color indexed="64"/>
      </left>
      <right style="thin">
        <color indexed="64"/>
      </right>
      <top style="dotted">
        <color indexed="64"/>
      </top>
      <bottom style="medium">
        <color indexed="64"/>
      </bottom>
      <diagonal/>
    </border>
    <border>
      <left style="thin">
        <color indexed="64"/>
      </left>
      <right style="double">
        <color indexed="64"/>
      </right>
      <top style="dotted">
        <color indexed="64"/>
      </top>
      <bottom style="medium">
        <color indexed="64"/>
      </bottom>
      <diagonal/>
    </border>
    <border>
      <left/>
      <right style="thin">
        <color indexed="64"/>
      </right>
      <top style="dotted">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dotted">
        <color indexed="64"/>
      </bottom>
      <diagonal/>
    </border>
    <border>
      <left style="medium">
        <color indexed="64"/>
      </left>
      <right style="medium">
        <color indexed="64"/>
      </right>
      <top/>
      <bottom style="dotted">
        <color indexed="64"/>
      </bottom>
      <diagonal/>
    </border>
    <border>
      <left style="medium">
        <color indexed="64"/>
      </left>
      <right style="medium">
        <color indexed="64"/>
      </right>
      <top style="dotted">
        <color indexed="64"/>
      </top>
      <bottom style="dotted">
        <color indexed="64"/>
      </bottom>
      <diagonal/>
    </border>
    <border>
      <left style="medium">
        <color indexed="64"/>
      </left>
      <right/>
      <top style="medium">
        <color indexed="64"/>
      </top>
      <bottom/>
      <diagonal/>
    </border>
    <border>
      <left style="medium">
        <color indexed="64"/>
      </left>
      <right/>
      <top/>
      <bottom style="medium">
        <color indexed="64"/>
      </bottom>
      <diagonal/>
    </border>
    <border>
      <left style="dashed">
        <color indexed="64"/>
      </left>
      <right style="medium">
        <color indexed="64"/>
      </right>
      <top style="dashed">
        <color indexed="64"/>
      </top>
      <bottom style="dashed">
        <color indexed="64"/>
      </bottom>
      <diagonal/>
    </border>
    <border>
      <left style="dashed">
        <color indexed="64"/>
      </left>
      <right/>
      <top style="dashed">
        <color indexed="64"/>
      </top>
      <bottom style="medium">
        <color indexed="64"/>
      </bottom>
      <diagonal/>
    </border>
    <border>
      <left style="dashed">
        <color indexed="64"/>
      </left>
      <right style="medium">
        <color indexed="64"/>
      </right>
      <top style="dashed">
        <color indexed="64"/>
      </top>
      <bottom style="medium">
        <color indexed="64"/>
      </bottom>
      <diagonal/>
    </border>
    <border>
      <left/>
      <right style="thin">
        <color indexed="64"/>
      </right>
      <top style="dotted">
        <color indexed="64"/>
      </top>
      <bottom/>
      <diagonal/>
    </border>
    <border>
      <left/>
      <right/>
      <top style="dotted">
        <color indexed="64"/>
      </top>
      <bottom style="thin">
        <color indexed="64"/>
      </bottom>
      <diagonal/>
    </border>
    <border>
      <left style="medium">
        <color indexed="64"/>
      </left>
      <right style="thin">
        <color indexed="64"/>
      </right>
      <top/>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style="thin">
        <color indexed="64"/>
      </right>
      <top/>
      <bottom style="thin">
        <color indexed="64"/>
      </bottom>
      <diagonal/>
    </border>
    <border>
      <left style="double">
        <color indexed="64"/>
      </left>
      <right/>
      <top/>
      <bottom style="dashed">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double">
        <color indexed="64"/>
      </left>
      <right style="thin">
        <color indexed="64"/>
      </right>
      <top style="medium">
        <color indexed="64"/>
      </top>
      <bottom style="thin">
        <color indexed="64"/>
      </bottom>
      <diagonal/>
    </border>
    <border>
      <left/>
      <right style="thin">
        <color indexed="64"/>
      </right>
      <top style="thin">
        <color indexed="64"/>
      </top>
      <bottom/>
      <diagonal/>
    </border>
    <border>
      <left style="double">
        <color indexed="64"/>
      </left>
      <right style="thin">
        <color indexed="64"/>
      </right>
      <top/>
      <bottom style="dotted">
        <color indexed="64"/>
      </bottom>
      <diagonal/>
    </border>
    <border>
      <left style="double">
        <color indexed="64"/>
      </left>
      <right style="thin">
        <color indexed="64"/>
      </right>
      <top style="thin">
        <color indexed="64"/>
      </top>
      <bottom/>
      <diagonal/>
    </border>
    <border>
      <left style="double">
        <color indexed="64"/>
      </left>
      <right style="thin">
        <color indexed="64"/>
      </right>
      <top style="thin">
        <color indexed="64"/>
      </top>
      <bottom style="double">
        <color indexed="64"/>
      </bottom>
      <diagonal/>
    </border>
    <border>
      <left/>
      <right style="double">
        <color indexed="64"/>
      </right>
      <top style="thin">
        <color indexed="64"/>
      </top>
      <bottom style="double">
        <color indexed="64"/>
      </bottom>
      <diagonal/>
    </border>
    <border>
      <left style="thin">
        <color indexed="64"/>
      </left>
      <right style="double">
        <color indexed="64"/>
      </right>
      <top style="thin">
        <color indexed="64"/>
      </top>
      <bottom style="double">
        <color indexed="64"/>
      </bottom>
      <diagonal/>
    </border>
    <border>
      <left style="double">
        <color indexed="64"/>
      </left>
      <right/>
      <top style="thin">
        <color indexed="64"/>
      </top>
      <bottom style="double">
        <color indexed="64"/>
      </bottom>
      <diagonal/>
    </border>
    <border>
      <left/>
      <right/>
      <top style="thin">
        <color indexed="64"/>
      </top>
      <bottom style="double">
        <color indexed="64"/>
      </bottom>
      <diagonal/>
    </border>
    <border>
      <left style="medium">
        <color indexed="64"/>
      </left>
      <right style="double">
        <color indexed="64"/>
      </right>
      <top/>
      <bottom style="dashed">
        <color indexed="64"/>
      </bottom>
      <diagonal/>
    </border>
    <border>
      <left style="double">
        <color indexed="64"/>
      </left>
      <right/>
      <top style="dashed">
        <color indexed="64"/>
      </top>
      <bottom style="double">
        <color indexed="64"/>
      </bottom>
      <diagonal/>
    </border>
    <border>
      <left/>
      <right/>
      <top style="dashed">
        <color indexed="64"/>
      </top>
      <bottom style="double">
        <color indexed="64"/>
      </bottom>
      <diagonal/>
    </border>
    <border>
      <left/>
      <right style="thin">
        <color indexed="64"/>
      </right>
      <top style="dashed">
        <color indexed="64"/>
      </top>
      <bottom style="double">
        <color indexed="64"/>
      </bottom>
      <diagonal/>
    </border>
    <border>
      <left/>
      <right style="thin">
        <color indexed="64"/>
      </right>
      <top/>
      <bottom style="medium">
        <color indexed="64"/>
      </bottom>
      <diagonal/>
    </border>
    <border>
      <left/>
      <right style="medium">
        <color indexed="64"/>
      </right>
      <top style="thin">
        <color indexed="64"/>
      </top>
      <bottom style="medium">
        <color indexed="64"/>
      </bottom>
      <diagonal/>
    </border>
  </borders>
  <cellStyleXfs count="14">
    <xf numFmtId="0" fontId="0" fillId="0" borderId="0"/>
    <xf numFmtId="0" fontId="13" fillId="0" borderId="0"/>
    <xf numFmtId="9" fontId="15" fillId="0" borderId="0" applyFont="0" applyFill="0" applyBorder="0" applyAlignment="0" applyProtection="0"/>
    <xf numFmtId="0" fontId="13" fillId="0" borderId="0"/>
    <xf numFmtId="0" fontId="13" fillId="0" borderId="0"/>
    <xf numFmtId="0" fontId="13" fillId="0" borderId="0"/>
    <xf numFmtId="0" fontId="14" fillId="0" borderId="0"/>
    <xf numFmtId="0" fontId="12" fillId="0" borderId="0"/>
    <xf numFmtId="0" fontId="11" fillId="0" borderId="0"/>
    <xf numFmtId="0" fontId="37" fillId="0" borderId="0" applyNumberFormat="0" applyFill="0" applyBorder="0" applyAlignment="0" applyProtection="0"/>
    <xf numFmtId="43" fontId="15" fillId="0" borderId="0" applyFont="0" applyFill="0" applyBorder="0" applyAlignment="0" applyProtection="0"/>
    <xf numFmtId="0" fontId="4" fillId="0" borderId="0"/>
    <xf numFmtId="0" fontId="4" fillId="0" borderId="0"/>
    <xf numFmtId="43" fontId="15" fillId="0" borderId="0" applyFont="0" applyFill="0" applyBorder="0" applyAlignment="0" applyProtection="0"/>
  </cellStyleXfs>
  <cellXfs count="640">
    <xf numFmtId="0" fontId="0" fillId="0" borderId="0" xfId="0"/>
    <xf numFmtId="0" fontId="18" fillId="4" borderId="0" xfId="0" applyFont="1" applyFill="1" applyBorder="1" applyAlignment="1">
      <alignment horizontal="center" vertical="center"/>
    </xf>
    <xf numFmtId="0" fontId="19" fillId="4" borderId="0" xfId="0" applyFont="1" applyFill="1" applyBorder="1" applyAlignment="1">
      <alignment horizontal="center" vertical="center"/>
    </xf>
    <xf numFmtId="0" fontId="21" fillId="4" borderId="11" xfId="1" applyFont="1" applyFill="1" applyBorder="1" applyAlignment="1" applyProtection="1">
      <alignment horizontal="left" vertical="center"/>
    </xf>
    <xf numFmtId="0" fontId="18" fillId="4" borderId="12" xfId="0" applyFont="1" applyFill="1" applyBorder="1" applyAlignment="1">
      <alignment horizontal="center" vertical="center"/>
    </xf>
    <xf numFmtId="0" fontId="16" fillId="4" borderId="99" xfId="0" quotePrefix="1" applyFont="1" applyFill="1" applyBorder="1" applyAlignment="1" applyProtection="1">
      <alignment horizontal="center" vertical="center"/>
    </xf>
    <xf numFmtId="0" fontId="18" fillId="0" borderId="0" xfId="0" applyFont="1" applyBorder="1" applyAlignment="1">
      <alignment vertical="center"/>
    </xf>
    <xf numFmtId="0" fontId="18" fillId="0" borderId="0" xfId="0" applyFont="1" applyAlignment="1">
      <alignment vertical="center"/>
    </xf>
    <xf numFmtId="0" fontId="25" fillId="0" borderId="0" xfId="0" applyFont="1" applyBorder="1" applyAlignment="1">
      <alignment vertical="center"/>
    </xf>
    <xf numFmtId="0" fontId="18" fillId="0" borderId="0" xfId="0" applyFont="1" applyAlignment="1">
      <alignment horizontal="center" vertical="center"/>
    </xf>
    <xf numFmtId="0" fontId="18" fillId="0" borderId="0" xfId="0" applyFont="1" applyFill="1" applyAlignment="1">
      <alignment vertical="center"/>
    </xf>
    <xf numFmtId="0" fontId="23" fillId="4" borderId="30" xfId="1" applyFont="1" applyFill="1" applyBorder="1" applyAlignment="1" applyProtection="1">
      <alignment horizontal="center" vertical="center"/>
    </xf>
    <xf numFmtId="0" fontId="23" fillId="4" borderId="0" xfId="1" applyFont="1" applyFill="1" applyBorder="1" applyAlignment="1" applyProtection="1">
      <alignment horizontal="center" vertical="center"/>
    </xf>
    <xf numFmtId="0" fontId="23" fillId="4" borderId="3" xfId="1" applyFont="1" applyFill="1" applyBorder="1" applyAlignment="1" applyProtection="1">
      <alignment horizontal="center" vertical="center"/>
    </xf>
    <xf numFmtId="0" fontId="23" fillId="4" borderId="21" xfId="1" applyFont="1" applyFill="1" applyBorder="1" applyAlignment="1" applyProtection="1">
      <alignment horizontal="center" vertical="center"/>
    </xf>
    <xf numFmtId="0" fontId="24" fillId="4" borderId="30" xfId="1" applyFont="1" applyFill="1" applyBorder="1" applyAlignment="1" applyProtection="1">
      <alignment horizontal="left" vertical="center"/>
    </xf>
    <xf numFmtId="0" fontId="24" fillId="4" borderId="6" xfId="1" applyFont="1" applyFill="1" applyBorder="1" applyAlignment="1" applyProtection="1">
      <alignment horizontal="center" vertical="center"/>
    </xf>
    <xf numFmtId="0" fontId="24" fillId="4" borderId="7" xfId="1" applyFont="1" applyFill="1" applyBorder="1" applyAlignment="1" applyProtection="1">
      <alignment horizontal="left" vertical="center"/>
    </xf>
    <xf numFmtId="0" fontId="24" fillId="4" borderId="0" xfId="1" applyFont="1" applyFill="1" applyBorder="1" applyAlignment="1" applyProtection="1">
      <alignment horizontal="center" vertical="center"/>
    </xf>
    <xf numFmtId="0" fontId="24" fillId="4" borderId="3" xfId="1" applyFont="1" applyFill="1" applyBorder="1" applyAlignment="1" applyProtection="1">
      <alignment horizontal="center" vertical="center"/>
    </xf>
    <xf numFmtId="0" fontId="24" fillId="4" borderId="78" xfId="1" applyFont="1" applyFill="1" applyBorder="1" applyAlignment="1" applyProtection="1">
      <alignment horizontal="center" vertical="center"/>
    </xf>
    <xf numFmtId="0" fontId="24" fillId="4" borderId="21" xfId="1" applyFont="1" applyFill="1" applyBorder="1" applyAlignment="1" applyProtection="1">
      <alignment horizontal="center" vertical="center"/>
    </xf>
    <xf numFmtId="0" fontId="24" fillId="4" borderId="0" xfId="1" quotePrefix="1" applyFont="1" applyFill="1" applyBorder="1" applyAlignment="1" applyProtection="1">
      <alignment horizontal="center" vertical="center"/>
    </xf>
    <xf numFmtId="0" fontId="24" fillId="4" borderId="0" xfId="1" quotePrefix="1" applyFont="1" applyFill="1" applyBorder="1" applyAlignment="1" applyProtection="1">
      <alignment horizontal="left" vertical="center"/>
    </xf>
    <xf numFmtId="0" fontId="17" fillId="4" borderId="12" xfId="1" applyFont="1" applyFill="1" applyBorder="1" applyAlignment="1" applyProtection="1">
      <alignment horizontal="center" vertical="center"/>
    </xf>
    <xf numFmtId="0" fontId="24" fillId="4" borderId="30" xfId="1" applyFont="1" applyFill="1" applyBorder="1" applyAlignment="1" applyProtection="1">
      <alignment horizontal="left" vertical="center"/>
      <protection locked="0"/>
    </xf>
    <xf numFmtId="0" fontId="17" fillId="4" borderId="3" xfId="1" applyFont="1" applyFill="1" applyBorder="1" applyAlignment="1" applyProtection="1">
      <alignment horizontal="center" vertical="center"/>
    </xf>
    <xf numFmtId="0" fontId="24" fillId="4" borderId="0" xfId="0" applyFont="1" applyFill="1" applyBorder="1" applyAlignment="1" applyProtection="1">
      <alignment horizontal="right" vertical="center"/>
    </xf>
    <xf numFmtId="0" fontId="24" fillId="2" borderId="20" xfId="1" applyFont="1" applyFill="1" applyBorder="1" applyAlignment="1" applyProtection="1">
      <alignment horizontal="center" vertical="center"/>
      <protection locked="0"/>
    </xf>
    <xf numFmtId="0" fontId="24" fillId="2" borderId="34" xfId="1" applyFont="1" applyFill="1" applyBorder="1" applyAlignment="1" applyProtection="1">
      <alignment horizontal="center" vertical="center"/>
      <protection locked="0"/>
    </xf>
    <xf numFmtId="0" fontId="26" fillId="4" borderId="2" xfId="1" applyFont="1" applyFill="1" applyBorder="1" applyAlignment="1" applyProtection="1">
      <alignment horizontal="left" vertical="center"/>
    </xf>
    <xf numFmtId="0" fontId="24" fillId="4" borderId="0" xfId="0" quotePrefix="1" applyFont="1" applyFill="1" applyBorder="1" applyAlignment="1" applyProtection="1">
      <alignment horizontal="center" vertical="center"/>
    </xf>
    <xf numFmtId="0" fontId="24" fillId="4" borderId="0" xfId="0" quotePrefix="1" applyFont="1" applyFill="1" applyBorder="1" applyAlignment="1" applyProtection="1">
      <alignment horizontal="right" vertical="center"/>
    </xf>
    <xf numFmtId="0" fontId="17" fillId="4" borderId="0" xfId="1" applyFont="1" applyFill="1" applyBorder="1" applyAlignment="1" applyProtection="1">
      <alignment vertical="center"/>
    </xf>
    <xf numFmtId="0" fontId="17" fillId="2" borderId="33" xfId="1" applyFont="1" applyFill="1" applyBorder="1" applyAlignment="1" applyProtection="1">
      <alignment horizontal="center" vertical="center"/>
      <protection locked="0"/>
    </xf>
    <xf numFmtId="0" fontId="24" fillId="4" borderId="0" xfId="1" applyFont="1" applyFill="1" applyBorder="1" applyAlignment="1" applyProtection="1">
      <alignment horizontal="right" vertical="center"/>
    </xf>
    <xf numFmtId="0" fontId="24" fillId="4" borderId="31" xfId="1" applyFont="1" applyFill="1" applyBorder="1" applyAlignment="1" applyProtection="1">
      <alignment horizontal="left" vertical="center"/>
    </xf>
    <xf numFmtId="0" fontId="24" fillId="4" borderId="22" xfId="0" applyFont="1" applyFill="1" applyBorder="1" applyAlignment="1" applyProtection="1">
      <alignment horizontal="right" vertical="center"/>
    </xf>
    <xf numFmtId="0" fontId="17" fillId="4" borderId="22" xfId="1" applyFont="1" applyFill="1" applyBorder="1" applyAlignment="1" applyProtection="1">
      <alignment horizontal="center" vertical="center"/>
      <protection locked="0"/>
    </xf>
    <xf numFmtId="0" fontId="24" fillId="4" borderId="22" xfId="0" quotePrefix="1" applyFont="1" applyFill="1" applyBorder="1" applyAlignment="1" applyProtection="1">
      <alignment horizontal="right" vertical="center"/>
    </xf>
    <xf numFmtId="0" fontId="24" fillId="4" borderId="22" xfId="0" quotePrefix="1" applyFont="1" applyFill="1" applyBorder="1" applyAlignment="1" applyProtection="1">
      <alignment horizontal="center" vertical="center"/>
    </xf>
    <xf numFmtId="0" fontId="24" fillId="4" borderId="22" xfId="1" applyFont="1" applyFill="1" applyBorder="1" applyAlignment="1" applyProtection="1">
      <alignment horizontal="right" vertical="center"/>
    </xf>
    <xf numFmtId="4" fontId="17" fillId="4" borderId="23" xfId="1" applyNumberFormat="1" applyFont="1" applyFill="1" applyBorder="1" applyAlignment="1" applyProtection="1">
      <alignment horizontal="center" vertical="center"/>
      <protection locked="0"/>
    </xf>
    <xf numFmtId="0" fontId="17" fillId="4" borderId="11" xfId="1" quotePrefix="1" applyFont="1" applyFill="1" applyBorder="1" applyAlignment="1" applyProtection="1">
      <alignment horizontal="left" vertical="center"/>
    </xf>
    <xf numFmtId="0" fontId="17" fillId="4" borderId="0" xfId="1" applyFont="1" applyFill="1" applyAlignment="1" applyProtection="1">
      <alignment vertical="center"/>
    </xf>
    <xf numFmtId="0" fontId="17" fillId="4" borderId="0" xfId="1" applyFont="1" applyFill="1" applyAlignment="1" applyProtection="1">
      <alignment horizontal="center" vertical="center"/>
    </xf>
    <xf numFmtId="0" fontId="24" fillId="4" borderId="0" xfId="1" applyFont="1" applyFill="1" applyAlignment="1" applyProtection="1">
      <alignment horizontal="center" vertical="center"/>
    </xf>
    <xf numFmtId="0" fontId="24" fillId="4" borderId="0" xfId="1" applyFont="1" applyFill="1" applyAlignment="1" applyProtection="1">
      <alignment horizontal="left" vertical="center"/>
    </xf>
    <xf numFmtId="0" fontId="17" fillId="4" borderId="14" xfId="1" quotePrefix="1" applyFont="1" applyFill="1" applyBorder="1" applyAlignment="1" applyProtection="1">
      <alignment horizontal="left" vertical="center"/>
    </xf>
    <xf numFmtId="0" fontId="17" fillId="4" borderId="15" xfId="1" applyFont="1" applyFill="1" applyBorder="1" applyAlignment="1" applyProtection="1">
      <alignment vertical="center"/>
    </xf>
    <xf numFmtId="0" fontId="26" fillId="4" borderId="0" xfId="1" applyFont="1" applyFill="1" applyAlignment="1" applyProtection="1">
      <alignment horizontal="center" vertical="center"/>
    </xf>
    <xf numFmtId="4" fontId="17" fillId="4" borderId="35" xfId="1" applyNumberFormat="1" applyFont="1" applyFill="1" applyBorder="1" applyAlignment="1" applyProtection="1">
      <alignment horizontal="center" vertical="center"/>
    </xf>
    <xf numFmtId="0" fontId="26" fillId="4" borderId="12" xfId="1" applyFont="1" applyFill="1" applyBorder="1" applyAlignment="1" applyProtection="1">
      <alignment horizontal="center" vertical="center"/>
    </xf>
    <xf numFmtId="4" fontId="17" fillId="4" borderId="39" xfId="1" applyNumberFormat="1" applyFont="1" applyFill="1" applyBorder="1" applyAlignment="1" applyProtection="1">
      <alignment horizontal="center" vertical="center"/>
    </xf>
    <xf numFmtId="164" fontId="24" fillId="4" borderId="33" xfId="1" applyNumberFormat="1" applyFont="1" applyFill="1" applyBorder="1" applyAlignment="1" applyProtection="1">
      <alignment horizontal="center" vertical="center"/>
    </xf>
    <xf numFmtId="0" fontId="17" fillId="4" borderId="0" xfId="1" quotePrefix="1" applyFont="1" applyFill="1" applyAlignment="1" applyProtection="1">
      <alignment horizontal="right" vertical="center"/>
    </xf>
    <xf numFmtId="0" fontId="17" fillId="4" borderId="3" xfId="1" applyFont="1" applyFill="1" applyBorder="1" applyAlignment="1" applyProtection="1">
      <alignment vertical="center"/>
    </xf>
    <xf numFmtId="9" fontId="17" fillId="4" borderId="3" xfId="1" applyNumberFormat="1" applyFont="1" applyFill="1" applyBorder="1" applyAlignment="1" applyProtection="1">
      <alignment vertical="center"/>
    </xf>
    <xf numFmtId="0" fontId="21" fillId="4" borderId="55" xfId="1" applyFont="1" applyFill="1" applyBorder="1" applyAlignment="1" applyProtection="1">
      <alignment horizontal="left" vertical="center"/>
    </xf>
    <xf numFmtId="0" fontId="17" fillId="4" borderId="2" xfId="1" applyFont="1" applyFill="1" applyBorder="1" applyAlignment="1" applyProtection="1">
      <alignment vertical="center"/>
    </xf>
    <xf numFmtId="0" fontId="24" fillId="4" borderId="2" xfId="1" applyFont="1" applyFill="1" applyBorder="1" applyAlignment="1" applyProtection="1">
      <alignment horizontal="center" vertical="center"/>
    </xf>
    <xf numFmtId="0" fontId="24" fillId="4" borderId="0" xfId="1" applyFont="1" applyFill="1" applyAlignment="1" applyProtection="1">
      <alignment horizontal="center" vertical="center" wrapText="1"/>
    </xf>
    <xf numFmtId="0" fontId="24" fillId="4" borderId="1" xfId="1" applyFont="1" applyFill="1" applyBorder="1" applyAlignment="1" applyProtection="1">
      <alignment horizontal="center" vertical="center" wrapText="1"/>
    </xf>
    <xf numFmtId="0" fontId="17" fillId="4" borderId="2" xfId="1" applyFont="1" applyFill="1" applyBorder="1" applyAlignment="1" applyProtection="1">
      <alignment horizontal="center" vertical="center"/>
    </xf>
    <xf numFmtId="0" fontId="17" fillId="4" borderId="16" xfId="1" applyFont="1" applyFill="1" applyBorder="1" applyAlignment="1" applyProtection="1">
      <alignment horizontal="center" vertical="center"/>
    </xf>
    <xf numFmtId="0" fontId="17" fillId="4" borderId="45" xfId="1" applyFont="1" applyFill="1" applyBorder="1" applyAlignment="1" applyProtection="1">
      <alignment horizontal="left" vertical="center"/>
    </xf>
    <xf numFmtId="0" fontId="17" fillId="4" borderId="52" xfId="1" applyFont="1" applyFill="1" applyBorder="1" applyAlignment="1" applyProtection="1">
      <alignment horizontal="left" vertical="center"/>
    </xf>
    <xf numFmtId="4" fontId="17" fillId="0" borderId="38" xfId="1" applyNumberFormat="1" applyFont="1" applyFill="1" applyBorder="1" applyAlignment="1" applyProtection="1">
      <alignment horizontal="center" vertical="center"/>
      <protection locked="0"/>
    </xf>
    <xf numFmtId="4" fontId="17" fillId="0" borderId="35" xfId="1" applyNumberFormat="1" applyFont="1" applyFill="1" applyBorder="1" applyAlignment="1" applyProtection="1">
      <alignment horizontal="center" vertical="center"/>
      <protection locked="0"/>
    </xf>
    <xf numFmtId="4" fontId="17" fillId="0" borderId="17" xfId="1" applyNumberFormat="1" applyFont="1" applyFill="1" applyBorder="1" applyAlignment="1" applyProtection="1">
      <alignment horizontal="center" vertical="center"/>
      <protection locked="0"/>
    </xf>
    <xf numFmtId="4" fontId="17" fillId="0" borderId="36" xfId="1" applyNumberFormat="1" applyFont="1" applyFill="1" applyBorder="1" applyAlignment="1" applyProtection="1">
      <alignment horizontal="center" vertical="center"/>
      <protection locked="0"/>
    </xf>
    <xf numFmtId="0" fontId="17" fillId="4" borderId="60" xfId="1" applyFont="1" applyFill="1" applyBorder="1" applyAlignment="1" applyProtection="1">
      <alignment vertical="center"/>
    </xf>
    <xf numFmtId="4" fontId="17" fillId="0" borderId="18" xfId="1" applyNumberFormat="1" applyFont="1" applyFill="1" applyBorder="1" applyAlignment="1" applyProtection="1">
      <alignment horizontal="center" vertical="center"/>
      <protection locked="0"/>
    </xf>
    <xf numFmtId="4" fontId="17" fillId="0" borderId="37" xfId="1" applyNumberFormat="1" applyFont="1" applyFill="1" applyBorder="1" applyAlignment="1" applyProtection="1">
      <alignment horizontal="center" vertical="center"/>
      <protection locked="0"/>
    </xf>
    <xf numFmtId="4" fontId="17" fillId="4" borderId="41" xfId="1" applyNumberFormat="1" applyFont="1" applyFill="1" applyBorder="1" applyAlignment="1" applyProtection="1">
      <alignment horizontal="center" vertical="center"/>
    </xf>
    <xf numFmtId="0" fontId="17" fillId="4" borderId="56" xfId="1" quotePrefix="1" applyFont="1" applyFill="1" applyBorder="1" applyAlignment="1" applyProtection="1">
      <alignment horizontal="left" vertical="center"/>
    </xf>
    <xf numFmtId="0" fontId="17" fillId="4" borderId="19" xfId="1" applyFont="1" applyFill="1" applyBorder="1" applyAlignment="1" applyProtection="1">
      <alignment vertical="center"/>
    </xf>
    <xf numFmtId="0" fontId="24" fillId="4" borderId="19" xfId="1" applyFont="1" applyFill="1" applyBorder="1" applyAlignment="1" applyProtection="1">
      <alignment horizontal="right" vertical="center"/>
    </xf>
    <xf numFmtId="164" fontId="24" fillId="4" borderId="20" xfId="1" applyNumberFormat="1" applyFont="1" applyFill="1" applyBorder="1" applyAlignment="1" applyProtection="1">
      <alignment horizontal="center" vertical="center"/>
    </xf>
    <xf numFmtId="0" fontId="17" fillId="0" borderId="0" xfId="4" applyFont="1" applyAlignment="1" applyProtection="1">
      <alignment vertical="center"/>
    </xf>
    <xf numFmtId="0" fontId="24" fillId="4" borderId="30" xfId="4" quotePrefix="1" applyFont="1" applyFill="1" applyBorder="1" applyAlignment="1" applyProtection="1">
      <alignment horizontal="left" vertical="center"/>
    </xf>
    <xf numFmtId="0" fontId="17" fillId="4" borderId="0" xfId="4" applyFont="1" applyFill="1" applyBorder="1" applyAlignment="1" applyProtection="1">
      <alignment vertical="center"/>
    </xf>
    <xf numFmtId="165" fontId="17" fillId="4" borderId="13" xfId="4" applyNumberFormat="1" applyFont="1" applyFill="1" applyBorder="1" applyAlignment="1" applyProtection="1">
      <alignment vertical="center"/>
      <protection locked="0"/>
    </xf>
    <xf numFmtId="0" fontId="17" fillId="4" borderId="100" xfId="4" applyFont="1" applyFill="1" applyBorder="1" applyAlignment="1" applyProtection="1">
      <alignment vertical="center"/>
    </xf>
    <xf numFmtId="0" fontId="21" fillId="4" borderId="30" xfId="4" applyFont="1" applyFill="1" applyBorder="1" applyAlignment="1" applyProtection="1">
      <alignment horizontal="left" vertical="center"/>
    </xf>
    <xf numFmtId="0" fontId="17" fillId="4" borderId="7" xfId="3" applyFont="1" applyFill="1" applyBorder="1" applyAlignment="1" applyProtection="1">
      <alignment horizontal="right" vertical="center"/>
    </xf>
    <xf numFmtId="0" fontId="16" fillId="0" borderId="0" xfId="4" applyFont="1" applyAlignment="1" applyProtection="1">
      <alignment vertical="center"/>
    </xf>
    <xf numFmtId="0" fontId="17" fillId="4" borderId="30" xfId="4" applyFont="1" applyFill="1" applyBorder="1" applyAlignment="1" applyProtection="1">
      <alignment vertical="center"/>
    </xf>
    <xf numFmtId="0" fontId="17" fillId="4" borderId="101" xfId="4" applyFont="1" applyFill="1" applyBorder="1" applyAlignment="1" applyProtection="1">
      <alignment horizontal="center" vertical="center"/>
    </xf>
    <xf numFmtId="0" fontId="17" fillId="4" borderId="12" xfId="4" applyFont="1" applyFill="1" applyBorder="1" applyAlignment="1" applyProtection="1">
      <alignment vertical="center"/>
    </xf>
    <xf numFmtId="0" fontId="26" fillId="4" borderId="51" xfId="4" applyFont="1" applyFill="1" applyBorder="1" applyAlignment="1" applyProtection="1">
      <alignment horizontal="center" vertical="center" wrapText="1"/>
    </xf>
    <xf numFmtId="3" fontId="17" fillId="0" borderId="35" xfId="4" applyNumberFormat="1" applyFont="1" applyFill="1" applyBorder="1" applyAlignment="1" applyProtection="1">
      <alignment horizontal="center" vertical="center"/>
      <protection locked="0"/>
    </xf>
    <xf numFmtId="3" fontId="17" fillId="0" borderId="17" xfId="4" applyNumberFormat="1" applyFont="1" applyFill="1" applyBorder="1" applyAlignment="1" applyProtection="1">
      <alignment horizontal="center" vertical="center"/>
      <protection locked="0"/>
    </xf>
    <xf numFmtId="0" fontId="24" fillId="6" borderId="0" xfId="4" applyFont="1" applyFill="1" applyAlignment="1" applyProtection="1">
      <alignment vertical="center"/>
    </xf>
    <xf numFmtId="3" fontId="17" fillId="0" borderId="36" xfId="4" applyNumberFormat="1" applyFont="1" applyFill="1" applyBorder="1" applyAlignment="1" applyProtection="1">
      <alignment horizontal="center" vertical="center"/>
      <protection locked="0"/>
    </xf>
    <xf numFmtId="0" fontId="17" fillId="6" borderId="0" xfId="4" applyFont="1" applyFill="1" applyAlignment="1" applyProtection="1">
      <alignment vertical="center"/>
    </xf>
    <xf numFmtId="0" fontId="17" fillId="0" borderId="56" xfId="4" applyFont="1" applyFill="1" applyBorder="1" applyAlignment="1" applyProtection="1">
      <alignment horizontal="left" vertical="center"/>
      <protection locked="0"/>
    </xf>
    <xf numFmtId="3" fontId="17" fillId="0" borderId="43" xfId="4" applyNumberFormat="1" applyFont="1" applyFill="1" applyBorder="1" applyAlignment="1" applyProtection="1">
      <alignment horizontal="center" vertical="center"/>
      <protection locked="0"/>
    </xf>
    <xf numFmtId="3" fontId="17" fillId="4" borderId="0" xfId="4" applyNumberFormat="1" applyFont="1" applyFill="1" applyBorder="1" applyAlignment="1" applyProtection="1">
      <alignment vertical="center"/>
    </xf>
    <xf numFmtId="3" fontId="17" fillId="4" borderId="12" xfId="4" applyNumberFormat="1" applyFont="1" applyFill="1" applyBorder="1" applyAlignment="1" applyProtection="1">
      <alignment vertical="center"/>
    </xf>
    <xf numFmtId="0" fontId="24" fillId="4" borderId="30" xfId="4" applyFont="1" applyFill="1" applyBorder="1" applyAlignment="1" applyProtection="1">
      <alignment horizontal="left" vertical="center"/>
    </xf>
    <xf numFmtId="0" fontId="26" fillId="4" borderId="0" xfId="4" applyFont="1" applyFill="1" applyBorder="1" applyAlignment="1" applyProtection="1">
      <alignment horizontal="center" vertical="center"/>
    </xf>
    <xf numFmtId="3" fontId="24" fillId="4" borderId="32" xfId="4" applyNumberFormat="1" applyFont="1" applyFill="1" applyBorder="1" applyAlignment="1" applyProtection="1">
      <alignment horizontal="center" vertical="center"/>
    </xf>
    <xf numFmtId="0" fontId="17" fillId="4" borderId="31" xfId="4" applyFont="1" applyFill="1" applyBorder="1" applyAlignment="1" applyProtection="1">
      <alignment vertical="center"/>
    </xf>
    <xf numFmtId="0" fontId="17" fillId="4" borderId="22" xfId="4" applyFont="1" applyFill="1" applyBorder="1" applyAlignment="1" applyProtection="1">
      <alignment vertical="center"/>
    </xf>
    <xf numFmtId="0" fontId="17" fillId="4" borderId="23" xfId="4" applyFont="1" applyFill="1" applyBorder="1" applyAlignment="1" applyProtection="1">
      <alignment vertical="center"/>
    </xf>
    <xf numFmtId="2" fontId="18" fillId="4" borderId="124" xfId="0" applyNumberFormat="1" applyFont="1" applyFill="1" applyBorder="1" applyAlignment="1">
      <alignment horizontal="center" vertical="center"/>
    </xf>
    <xf numFmtId="0" fontId="17" fillId="0" borderId="0" xfId="5" applyFont="1" applyAlignment="1" applyProtection="1">
      <alignment vertical="center"/>
    </xf>
    <xf numFmtId="0" fontId="23" fillId="4" borderId="30" xfId="5" applyFont="1" applyFill="1" applyBorder="1" applyAlignment="1" applyProtection="1">
      <alignment horizontal="center" vertical="center"/>
    </xf>
    <xf numFmtId="0" fontId="17" fillId="4" borderId="0" xfId="5" applyFont="1" applyFill="1" applyBorder="1" applyAlignment="1" applyProtection="1">
      <alignment horizontal="center" vertical="center"/>
    </xf>
    <xf numFmtId="0" fontId="17" fillId="4" borderId="12" xfId="5" applyFont="1" applyFill="1" applyBorder="1" applyAlignment="1" applyProtection="1">
      <alignment horizontal="center" vertical="center"/>
    </xf>
    <xf numFmtId="0" fontId="17" fillId="0" borderId="0" xfId="5" applyFont="1" applyFill="1" applyAlignment="1" applyProtection="1">
      <alignment vertical="center"/>
    </xf>
    <xf numFmtId="0" fontId="28" fillId="4" borderId="30" xfId="5" applyFont="1" applyFill="1" applyBorder="1" applyAlignment="1" applyProtection="1">
      <alignment vertical="center"/>
    </xf>
    <xf numFmtId="0" fontId="29" fillId="4" borderId="0" xfId="5" applyFont="1" applyFill="1" applyBorder="1" applyAlignment="1" applyProtection="1">
      <alignment horizontal="center" vertical="center"/>
    </xf>
    <xf numFmtId="0" fontId="17" fillId="4" borderId="0" xfId="5" applyFont="1" applyFill="1" applyBorder="1" applyAlignment="1" applyProtection="1">
      <alignment vertical="center"/>
    </xf>
    <xf numFmtId="0" fontId="29" fillId="4" borderId="0" xfId="0" applyFont="1" applyFill="1" applyBorder="1" applyAlignment="1">
      <alignment horizontal="center" vertical="center"/>
    </xf>
    <xf numFmtId="0" fontId="17" fillId="4" borderId="0" xfId="3" applyFont="1" applyFill="1" applyBorder="1" applyAlignment="1" applyProtection="1">
      <alignment horizontal="center" vertical="center"/>
    </xf>
    <xf numFmtId="0" fontId="19" fillId="4" borderId="0" xfId="3" applyFont="1" applyFill="1" applyBorder="1" applyAlignment="1" applyProtection="1">
      <alignment horizontal="center" vertical="center"/>
    </xf>
    <xf numFmtId="3" fontId="17" fillId="4" borderId="0" xfId="5" applyNumberFormat="1" applyFont="1" applyFill="1" applyBorder="1" applyAlignment="1" applyProtection="1">
      <alignment horizontal="center" vertical="center"/>
    </xf>
    <xf numFmtId="0" fontId="17" fillId="4" borderId="7" xfId="3" applyFont="1" applyFill="1" applyBorder="1" applyAlignment="1" applyProtection="1">
      <alignment horizontal="center" vertical="center"/>
    </xf>
    <xf numFmtId="3" fontId="30" fillId="4" borderId="28" xfId="0" applyNumberFormat="1" applyFont="1" applyFill="1" applyBorder="1" applyAlignment="1" applyProtection="1">
      <alignment vertical="center"/>
    </xf>
    <xf numFmtId="3" fontId="30" fillId="4" borderId="3" xfId="0" applyNumberFormat="1" applyFont="1" applyFill="1" applyBorder="1" applyAlignment="1" applyProtection="1">
      <alignment horizontal="center" vertical="center"/>
    </xf>
    <xf numFmtId="3" fontId="30" fillId="4" borderId="21" xfId="0" applyNumberFormat="1" applyFont="1" applyFill="1" applyBorder="1" applyAlignment="1" applyProtection="1">
      <alignment horizontal="center" vertical="center"/>
    </xf>
    <xf numFmtId="3" fontId="24" fillId="4" borderId="73" xfId="0" applyNumberFormat="1" applyFont="1" applyFill="1" applyBorder="1" applyAlignment="1">
      <alignment horizontal="right" vertical="center"/>
    </xf>
    <xf numFmtId="3" fontId="24" fillId="4" borderId="6" xfId="0" applyNumberFormat="1" applyFont="1" applyFill="1" applyBorder="1" applyAlignment="1">
      <alignment horizontal="center" vertical="center" textRotation="90" wrapText="1"/>
    </xf>
    <xf numFmtId="3" fontId="24" fillId="4" borderId="54" xfId="0" applyNumberFormat="1" applyFont="1" applyFill="1" applyBorder="1" applyAlignment="1">
      <alignment horizontal="left" vertical="center"/>
    </xf>
    <xf numFmtId="3" fontId="24" fillId="4" borderId="33" xfId="0" applyNumberFormat="1" applyFont="1" applyFill="1" applyBorder="1" applyAlignment="1">
      <alignment horizontal="center" vertical="center"/>
    </xf>
    <xf numFmtId="3" fontId="24" fillId="4" borderId="5" xfId="0" applyNumberFormat="1" applyFont="1" applyFill="1" applyBorder="1" applyAlignment="1">
      <alignment horizontal="center" vertical="center"/>
    </xf>
    <xf numFmtId="3" fontId="17" fillId="0" borderId="36" xfId="0" applyNumberFormat="1" applyFont="1" applyFill="1" applyBorder="1" applyAlignment="1" applyProtection="1">
      <alignment horizontal="center" vertical="center"/>
      <protection locked="0"/>
    </xf>
    <xf numFmtId="3" fontId="17" fillId="0" borderId="52" xfId="0" applyNumberFormat="1" applyFont="1" applyFill="1" applyBorder="1" applyAlignment="1" applyProtection="1">
      <alignment horizontal="center" vertical="center"/>
      <protection locked="0"/>
    </xf>
    <xf numFmtId="3" fontId="17" fillId="0" borderId="39" xfId="0" applyNumberFormat="1" applyFont="1" applyFill="1" applyBorder="1" applyAlignment="1" applyProtection="1">
      <alignment horizontal="center" vertical="center"/>
      <protection locked="0"/>
    </xf>
    <xf numFmtId="3" fontId="17" fillId="0" borderId="60" xfId="0" applyNumberFormat="1" applyFont="1" applyFill="1" applyBorder="1" applyAlignment="1" applyProtection="1">
      <alignment horizontal="center" vertical="center"/>
      <protection locked="0"/>
    </xf>
    <xf numFmtId="3" fontId="17" fillId="0" borderId="117" xfId="0" applyNumberFormat="1" applyFont="1" applyFill="1" applyBorder="1" applyAlignment="1" applyProtection="1">
      <alignment horizontal="center" vertical="center"/>
      <protection locked="0"/>
    </xf>
    <xf numFmtId="3" fontId="17" fillId="0" borderId="119" xfId="0" applyNumberFormat="1" applyFont="1" applyFill="1" applyBorder="1" applyAlignment="1" applyProtection="1">
      <alignment horizontal="center" vertical="center"/>
      <protection locked="0"/>
    </xf>
    <xf numFmtId="3" fontId="24" fillId="4" borderId="74" xfId="0" applyNumberFormat="1" applyFont="1" applyFill="1" applyBorder="1" applyAlignment="1">
      <alignment horizontal="center" vertical="center"/>
    </xf>
    <xf numFmtId="0" fontId="17" fillId="4" borderId="30" xfId="0" applyFont="1" applyFill="1" applyBorder="1" applyAlignment="1" applyProtection="1">
      <alignment vertical="center"/>
    </xf>
    <xf numFmtId="0" fontId="17" fillId="4" borderId="0" xfId="0" applyFont="1" applyFill="1" applyBorder="1" applyAlignment="1" applyProtection="1">
      <alignment vertical="center"/>
    </xf>
    <xf numFmtId="0" fontId="31" fillId="4" borderId="0" xfId="0" applyFont="1" applyFill="1" applyBorder="1" applyAlignment="1" applyProtection="1">
      <alignment vertical="center"/>
    </xf>
    <xf numFmtId="0" fontId="17" fillId="4" borderId="0" xfId="0" applyFont="1" applyFill="1" applyBorder="1" applyAlignment="1" applyProtection="1">
      <alignment vertical="center" wrapText="1"/>
    </xf>
    <xf numFmtId="0" fontId="17" fillId="0" borderId="50" xfId="0" applyFont="1" applyFill="1" applyBorder="1" applyAlignment="1" applyProtection="1">
      <alignment horizontal="left" vertical="center"/>
      <protection locked="0"/>
    </xf>
    <xf numFmtId="3" fontId="17" fillId="0" borderId="38" xfId="0" applyNumberFormat="1" applyFont="1" applyFill="1" applyBorder="1" applyAlignment="1" applyProtection="1">
      <alignment horizontal="center" vertical="center"/>
      <protection locked="0"/>
    </xf>
    <xf numFmtId="1" fontId="17" fillId="0" borderId="38" xfId="0" applyNumberFormat="1" applyFont="1" applyFill="1" applyBorder="1" applyAlignment="1" applyProtection="1">
      <alignment horizontal="center" vertical="center"/>
      <protection locked="0"/>
    </xf>
    <xf numFmtId="165" fontId="17" fillId="0" borderId="38" xfId="2" applyNumberFormat="1" applyFont="1" applyFill="1" applyBorder="1" applyAlignment="1" applyProtection="1">
      <alignment horizontal="center" vertical="center"/>
      <protection locked="0"/>
    </xf>
    <xf numFmtId="3" fontId="17" fillId="4" borderId="0" xfId="2" applyNumberFormat="1" applyFont="1" applyFill="1" applyBorder="1" applyAlignment="1" applyProtection="1">
      <alignment vertical="center"/>
    </xf>
    <xf numFmtId="3" fontId="17" fillId="0" borderId="122" xfId="0" applyNumberFormat="1" applyFont="1" applyFill="1" applyBorder="1" applyAlignment="1" applyProtection="1">
      <alignment horizontal="center" vertical="center"/>
      <protection locked="0"/>
    </xf>
    <xf numFmtId="0" fontId="17" fillId="0" borderId="45" xfId="0" applyFont="1" applyFill="1" applyBorder="1" applyAlignment="1" applyProtection="1">
      <alignment horizontal="left" vertical="center"/>
      <protection locked="0"/>
    </xf>
    <xf numFmtId="3" fontId="17" fillId="0" borderId="17" xfId="0" applyNumberFormat="1" applyFont="1" applyFill="1" applyBorder="1" applyAlignment="1" applyProtection="1">
      <alignment horizontal="center" vertical="center"/>
      <protection locked="0"/>
    </xf>
    <xf numFmtId="1" fontId="17" fillId="0" borderId="17" xfId="0" applyNumberFormat="1" applyFont="1" applyFill="1" applyBorder="1" applyAlignment="1" applyProtection="1">
      <alignment horizontal="center" vertical="center"/>
      <protection locked="0"/>
    </xf>
    <xf numFmtId="165" fontId="17" fillId="0" borderId="49" xfId="2" applyNumberFormat="1" applyFont="1" applyFill="1" applyBorder="1" applyAlignment="1" applyProtection="1">
      <alignment horizontal="center" vertical="center"/>
      <protection locked="0"/>
    </xf>
    <xf numFmtId="3" fontId="17" fillId="0" borderId="123" xfId="0" applyNumberFormat="1" applyFont="1" applyFill="1" applyBorder="1" applyAlignment="1" applyProtection="1">
      <alignment horizontal="center" vertical="center"/>
      <protection locked="0"/>
    </xf>
    <xf numFmtId="165" fontId="17" fillId="0" borderId="17" xfId="2" applyNumberFormat="1" applyFont="1" applyFill="1" applyBorder="1" applyAlignment="1" applyProtection="1">
      <alignment horizontal="center" vertical="center"/>
      <protection locked="0"/>
    </xf>
    <xf numFmtId="0" fontId="17" fillId="0" borderId="28" xfId="0" applyFont="1" applyFill="1" applyBorder="1" applyAlignment="1" applyProtection="1">
      <alignment horizontal="left" vertical="center"/>
      <protection locked="0"/>
    </xf>
    <xf numFmtId="3" fontId="17" fillId="0" borderId="48" xfId="0" applyNumberFormat="1" applyFont="1" applyFill="1" applyBorder="1" applyAlignment="1" applyProtection="1">
      <alignment horizontal="center" vertical="center"/>
      <protection locked="0"/>
    </xf>
    <xf numFmtId="1" fontId="17" fillId="0" borderId="48" xfId="0" applyNumberFormat="1" applyFont="1" applyFill="1" applyBorder="1" applyAlignment="1" applyProtection="1">
      <alignment horizontal="center" vertical="center"/>
      <protection locked="0"/>
    </xf>
    <xf numFmtId="165" fontId="17" fillId="0" borderId="48" xfId="2" applyNumberFormat="1" applyFont="1" applyFill="1" applyBorder="1" applyAlignment="1" applyProtection="1">
      <alignment horizontal="center" vertical="center"/>
      <protection locked="0"/>
    </xf>
    <xf numFmtId="3" fontId="17" fillId="0" borderId="120" xfId="0" applyNumberFormat="1" applyFont="1" applyFill="1" applyBorder="1" applyAlignment="1" applyProtection="1">
      <alignment horizontal="center" vertical="center"/>
      <protection locked="0"/>
    </xf>
    <xf numFmtId="0" fontId="17" fillId="4" borderId="30" xfId="0" applyFont="1" applyFill="1" applyBorder="1" applyAlignment="1" applyProtection="1">
      <alignment horizontal="left" vertical="center"/>
    </xf>
    <xf numFmtId="3" fontId="24" fillId="4" borderId="43" xfId="0" applyNumberFormat="1" applyFont="1" applyFill="1" applyBorder="1" applyAlignment="1" applyProtection="1">
      <alignment horizontal="center" vertical="center"/>
    </xf>
    <xf numFmtId="3" fontId="17" fillId="4" borderId="6" xfId="0" applyNumberFormat="1" applyFont="1" applyFill="1" applyBorder="1" applyAlignment="1" applyProtection="1">
      <alignment vertical="center"/>
    </xf>
    <xf numFmtId="3" fontId="17" fillId="4" borderId="0" xfId="0" applyNumberFormat="1" applyFont="1" applyFill="1" applyBorder="1" applyAlignment="1" applyProtection="1">
      <alignment vertical="center"/>
    </xf>
    <xf numFmtId="3" fontId="24" fillId="4" borderId="76" xfId="0" applyNumberFormat="1" applyFont="1" applyFill="1" applyBorder="1" applyAlignment="1" applyProtection="1">
      <alignment horizontal="center" vertical="center"/>
    </xf>
    <xf numFmtId="3" fontId="24" fillId="4" borderId="80" xfId="0" applyNumberFormat="1" applyFont="1" applyFill="1" applyBorder="1" applyAlignment="1" applyProtection="1">
      <alignment horizontal="center" vertical="center"/>
    </xf>
    <xf numFmtId="3" fontId="24" fillId="4" borderId="0" xfId="0" applyNumberFormat="1" applyFont="1" applyFill="1" applyBorder="1" applyAlignment="1" applyProtection="1">
      <alignment vertical="center"/>
    </xf>
    <xf numFmtId="3" fontId="24" fillId="4" borderId="121" xfId="0" applyNumberFormat="1" applyFont="1" applyFill="1" applyBorder="1" applyAlignment="1" applyProtection="1">
      <alignment vertical="center"/>
    </xf>
    <xf numFmtId="0" fontId="32" fillId="4" borderId="31" xfId="0" applyFont="1" applyFill="1" applyBorder="1" applyAlignment="1" applyProtection="1">
      <alignment horizontal="center" vertical="center"/>
    </xf>
    <xf numFmtId="0" fontId="32" fillId="4" borderId="22" xfId="0" applyFont="1" applyFill="1" applyBorder="1" applyAlignment="1" applyProtection="1">
      <alignment vertical="center"/>
    </xf>
    <xf numFmtId="37" fontId="32" fillId="4" borderId="22" xfId="0" applyNumberFormat="1" applyFont="1" applyFill="1" applyBorder="1" applyAlignment="1" applyProtection="1">
      <alignment vertical="center"/>
    </xf>
    <xf numFmtId="165" fontId="32" fillId="4" borderId="22" xfId="2" applyNumberFormat="1" applyFont="1" applyFill="1" applyBorder="1" applyAlignment="1" applyProtection="1">
      <alignment vertical="center"/>
    </xf>
    <xf numFmtId="37" fontId="17" fillId="4" borderId="22" xfId="0" applyNumberFormat="1" applyFont="1" applyFill="1" applyBorder="1" applyAlignment="1" applyProtection="1">
      <alignment vertical="center"/>
    </xf>
    <xf numFmtId="37" fontId="17" fillId="4" borderId="23" xfId="0" applyNumberFormat="1" applyFont="1" applyFill="1" applyBorder="1" applyAlignment="1" applyProtection="1">
      <alignment vertical="center"/>
    </xf>
    <xf numFmtId="0" fontId="17" fillId="4" borderId="0" xfId="0" applyFont="1" applyFill="1" applyBorder="1" applyAlignment="1">
      <alignment vertical="center"/>
    </xf>
    <xf numFmtId="3" fontId="24" fillId="4" borderId="12" xfId="0" applyNumberFormat="1" applyFont="1" applyFill="1" applyBorder="1" applyAlignment="1" applyProtection="1">
      <alignment horizontal="center"/>
    </xf>
    <xf numFmtId="0" fontId="17" fillId="0" borderId="0" xfId="4" applyFont="1" applyFill="1" applyBorder="1" applyAlignment="1" applyProtection="1">
      <alignment vertical="center"/>
    </xf>
    <xf numFmtId="0" fontId="28" fillId="4" borderId="30" xfId="5" quotePrefix="1" applyFont="1" applyFill="1" applyBorder="1" applyAlignment="1" applyProtection="1">
      <alignment vertical="center"/>
    </xf>
    <xf numFmtId="0" fontId="30" fillId="4" borderId="0" xfId="5" applyFont="1" applyFill="1" applyBorder="1" applyAlignment="1" applyProtection="1">
      <alignment horizontal="left" vertical="center"/>
    </xf>
    <xf numFmtId="3" fontId="28" fillId="4" borderId="0" xfId="5" applyNumberFormat="1" applyFont="1" applyFill="1" applyBorder="1" applyAlignment="1" applyProtection="1">
      <alignment horizontal="center" vertical="center"/>
    </xf>
    <xf numFmtId="0" fontId="24" fillId="4" borderId="0" xfId="5" applyFont="1" applyFill="1" applyBorder="1" applyAlignment="1" applyProtection="1">
      <alignment vertical="center"/>
    </xf>
    <xf numFmtId="3" fontId="17" fillId="4" borderId="7" xfId="3" applyNumberFormat="1" applyFont="1" applyFill="1" applyBorder="1" applyAlignment="1" applyProtection="1">
      <alignment horizontal="center" vertical="center"/>
    </xf>
    <xf numFmtId="0" fontId="30" fillId="4" borderId="30" xfId="5" applyFont="1" applyFill="1" applyBorder="1" applyAlignment="1" applyProtection="1">
      <alignment vertical="center"/>
    </xf>
    <xf numFmtId="2" fontId="17" fillId="4" borderId="30" xfId="0" applyNumberFormat="1" applyFont="1" applyFill="1" applyBorder="1" applyAlignment="1">
      <alignment horizontal="right"/>
    </xf>
    <xf numFmtId="2" fontId="24" fillId="4" borderId="33" xfId="0" applyNumberFormat="1" applyFont="1" applyFill="1" applyBorder="1" applyAlignment="1" applyProtection="1">
      <alignment horizontal="center"/>
    </xf>
    <xf numFmtId="2" fontId="26" fillId="4" borderId="0" xfId="0" applyNumberFormat="1" applyFont="1" applyFill="1" applyBorder="1" applyAlignment="1">
      <alignment horizontal="left"/>
    </xf>
    <xf numFmtId="3" fontId="17" fillId="4" borderId="0" xfId="4" applyNumberFormat="1" applyFont="1" applyFill="1" applyBorder="1" applyAlignment="1" applyProtection="1">
      <alignment horizontal="center" vertical="center"/>
    </xf>
    <xf numFmtId="3" fontId="17" fillId="4" borderId="12" xfId="0" applyNumberFormat="1" applyFont="1" applyFill="1" applyBorder="1" applyAlignment="1">
      <alignment horizontal="center"/>
    </xf>
    <xf numFmtId="0" fontId="24" fillId="0" borderId="0" xfId="4" applyFont="1" applyFill="1" applyBorder="1" applyAlignment="1" applyProtection="1">
      <alignment vertical="center"/>
    </xf>
    <xf numFmtId="0" fontId="17" fillId="4" borderId="55" xfId="0" applyFont="1" applyFill="1" applyBorder="1" applyAlignment="1" applyProtection="1">
      <alignment horizontal="left"/>
    </xf>
    <xf numFmtId="0" fontId="17" fillId="4" borderId="76" xfId="0" applyFont="1" applyFill="1" applyBorder="1" applyProtection="1"/>
    <xf numFmtId="0" fontId="24" fillId="4" borderId="67" xfId="0" applyFont="1" applyFill="1" applyBorder="1" applyAlignment="1" applyProtection="1">
      <alignment horizontal="center" vertical="center" wrapText="1"/>
    </xf>
    <xf numFmtId="3" fontId="24" fillId="4" borderId="42" xfId="0" applyNumberFormat="1" applyFont="1" applyFill="1" applyBorder="1" applyAlignment="1" applyProtection="1">
      <alignment horizontal="center" vertical="center" wrapText="1"/>
    </xf>
    <xf numFmtId="3" fontId="24" fillId="4" borderId="16" xfId="0" applyNumberFormat="1" applyFont="1" applyFill="1" applyBorder="1" applyAlignment="1" applyProtection="1">
      <alignment horizontal="center" vertical="center"/>
    </xf>
    <xf numFmtId="0" fontId="17" fillId="0" borderId="0" xfId="4" applyFont="1" applyFill="1" applyBorder="1" applyAlignment="1" applyProtection="1">
      <alignment horizontal="center" vertical="center"/>
    </xf>
    <xf numFmtId="0" fontId="33" fillId="4" borderId="113" xfId="0" applyFont="1" applyFill="1" applyBorder="1" applyAlignment="1" applyProtection="1">
      <alignment horizontal="center"/>
      <protection locked="0"/>
    </xf>
    <xf numFmtId="3" fontId="34" fillId="4" borderId="86" xfId="0" applyNumberFormat="1" applyFont="1" applyFill="1" applyBorder="1" applyAlignment="1" applyProtection="1">
      <alignment horizontal="center"/>
      <protection locked="0"/>
    </xf>
    <xf numFmtId="3" fontId="17" fillId="4" borderId="91" xfId="0" applyNumberFormat="1" applyFont="1" applyFill="1" applyBorder="1" applyAlignment="1" applyProtection="1">
      <alignment horizontal="center"/>
    </xf>
    <xf numFmtId="0" fontId="33" fillId="0" borderId="114" xfId="0" applyFont="1" applyFill="1" applyBorder="1" applyAlignment="1" applyProtection="1">
      <alignment horizontal="center"/>
      <protection locked="0"/>
    </xf>
    <xf numFmtId="3" fontId="34" fillId="0" borderId="112" xfId="0" applyNumberFormat="1" applyFont="1" applyFill="1" applyBorder="1" applyAlignment="1" applyProtection="1">
      <alignment horizontal="center"/>
      <protection locked="0"/>
    </xf>
    <xf numFmtId="3" fontId="34" fillId="0" borderId="83" xfId="0" applyNumberFormat="1" applyFont="1" applyFill="1" applyBorder="1" applyAlignment="1" applyProtection="1">
      <alignment horizontal="center"/>
      <protection locked="0"/>
    </xf>
    <xf numFmtId="3" fontId="17" fillId="4" borderId="92" xfId="0" applyNumberFormat="1" applyFont="1" applyFill="1" applyBorder="1" applyAlignment="1" applyProtection="1">
      <alignment horizontal="center"/>
    </xf>
    <xf numFmtId="0" fontId="17" fillId="0" borderId="12" xfId="4" applyFont="1" applyFill="1" applyBorder="1" applyAlignment="1" applyProtection="1">
      <alignment vertical="center"/>
    </xf>
    <xf numFmtId="0" fontId="24" fillId="4" borderId="72" xfId="0" applyFont="1" applyFill="1" applyBorder="1" applyAlignment="1" applyProtection="1">
      <alignment horizontal="center"/>
    </xf>
    <xf numFmtId="0" fontId="17" fillId="4" borderId="89" xfId="0" applyFont="1" applyFill="1" applyBorder="1" applyAlignment="1" applyProtection="1"/>
    <xf numFmtId="0" fontId="33" fillId="4" borderId="89" xfId="0" applyFont="1" applyFill="1" applyBorder="1" applyAlignment="1" applyProtection="1">
      <alignment horizontal="center"/>
      <protection locked="0"/>
    </xf>
    <xf numFmtId="3" fontId="34" fillId="4" borderId="89" xfId="0" applyNumberFormat="1" applyFont="1" applyFill="1" applyBorder="1" applyAlignment="1" applyProtection="1">
      <alignment horizontal="center"/>
      <protection locked="0"/>
    </xf>
    <xf numFmtId="3" fontId="17" fillId="4" borderId="95" xfId="0" applyNumberFormat="1" applyFont="1" applyFill="1" applyBorder="1" applyAlignment="1" applyProtection="1">
      <alignment horizontal="center"/>
    </xf>
    <xf numFmtId="0" fontId="17" fillId="4" borderId="90" xfId="0" applyFont="1" applyFill="1" applyBorder="1" applyAlignment="1" applyProtection="1"/>
    <xf numFmtId="3" fontId="17" fillId="4" borderId="0" xfId="0" applyNumberFormat="1" applyFont="1" applyFill="1" applyBorder="1" applyAlignment="1" applyProtection="1">
      <alignment horizontal="center"/>
    </xf>
    <xf numFmtId="0" fontId="17" fillId="4" borderId="0" xfId="0" quotePrefix="1" applyFont="1" applyFill="1" applyBorder="1" applyAlignment="1" applyProtection="1">
      <alignment horizontal="left"/>
    </xf>
    <xf numFmtId="0" fontId="33" fillId="4" borderId="85" xfId="0" applyFont="1" applyFill="1" applyBorder="1" applyAlignment="1" applyProtection="1">
      <alignment horizontal="center"/>
      <protection locked="0"/>
    </xf>
    <xf numFmtId="0" fontId="17" fillId="4" borderId="0" xfId="0" applyFont="1" applyFill="1" applyBorder="1" applyProtection="1"/>
    <xf numFmtId="0" fontId="17" fillId="4" borderId="0" xfId="0" applyFont="1" applyFill="1" applyBorder="1" applyAlignment="1" applyProtection="1">
      <alignment horizontal="center"/>
    </xf>
    <xf numFmtId="0" fontId="17" fillId="4" borderId="31" xfId="0" applyFont="1" applyFill="1" applyBorder="1" applyAlignment="1" applyProtection="1">
      <alignment horizontal="left"/>
    </xf>
    <xf numFmtId="0" fontId="17" fillId="4" borderId="22" xfId="0" applyFont="1" applyFill="1" applyBorder="1" applyProtection="1"/>
    <xf numFmtId="0" fontId="17" fillId="0" borderId="0" xfId="0" applyFont="1" applyFill="1" applyAlignment="1" applyProtection="1">
      <alignment horizontal="left"/>
    </xf>
    <xf numFmtId="0" fontId="17" fillId="0" borderId="0" xfId="0" applyFont="1" applyProtection="1"/>
    <xf numFmtId="0" fontId="17" fillId="0" borderId="0" xfId="0" applyFont="1" applyAlignment="1" applyProtection="1">
      <alignment horizontal="center"/>
    </xf>
    <xf numFmtId="3" fontId="17" fillId="0" borderId="0" xfId="0" applyNumberFormat="1" applyFont="1" applyAlignment="1" applyProtection="1">
      <alignment horizontal="center"/>
    </xf>
    <xf numFmtId="3" fontId="17" fillId="0" borderId="0" xfId="4" applyNumberFormat="1" applyFont="1" applyFill="1" applyBorder="1" applyAlignment="1" applyProtection="1">
      <alignment horizontal="center" vertical="center"/>
    </xf>
    <xf numFmtId="0" fontId="24" fillId="4" borderId="107" xfId="0" applyFont="1" applyFill="1" applyBorder="1" applyAlignment="1" applyProtection="1">
      <alignment horizontal="center"/>
    </xf>
    <xf numFmtId="0" fontId="24" fillId="4" borderId="108" xfId="0" applyFont="1" applyFill="1" applyBorder="1" applyAlignment="1" applyProtection="1">
      <alignment horizontal="center"/>
    </xf>
    <xf numFmtId="3" fontId="34" fillId="4" borderId="111" xfId="0" applyNumberFormat="1" applyFont="1" applyFill="1" applyBorder="1" applyAlignment="1" applyProtection="1">
      <alignment horizontal="center"/>
      <protection locked="0"/>
    </xf>
    <xf numFmtId="3" fontId="34" fillId="4" borderId="109" xfId="0" applyNumberFormat="1" applyFont="1" applyFill="1" applyBorder="1" applyAlignment="1" applyProtection="1">
      <alignment horizontal="center"/>
      <protection locked="0"/>
    </xf>
    <xf numFmtId="3" fontId="17" fillId="4" borderId="110" xfId="0" applyNumberFormat="1" applyFont="1" applyFill="1" applyBorder="1" applyAlignment="1" applyProtection="1">
      <alignment horizontal="center"/>
    </xf>
    <xf numFmtId="0" fontId="17" fillId="0" borderId="30" xfId="4" applyFont="1" applyFill="1" applyBorder="1" applyAlignment="1" applyProtection="1">
      <alignment vertical="center"/>
    </xf>
    <xf numFmtId="0" fontId="18" fillId="0" borderId="0" xfId="0" applyFont="1"/>
    <xf numFmtId="3" fontId="24" fillId="4" borderId="4" xfId="0" applyNumberFormat="1" applyFont="1" applyFill="1" applyBorder="1" applyAlignment="1" applyProtection="1">
      <alignment horizontal="center"/>
    </xf>
    <xf numFmtId="0" fontId="20" fillId="4" borderId="53" xfId="0" applyFont="1" applyFill="1" applyBorder="1" applyAlignment="1">
      <alignment horizontal="left" vertical="center"/>
    </xf>
    <xf numFmtId="0" fontId="18" fillId="0" borderId="0" xfId="0" applyFont="1" applyAlignment="1">
      <alignment horizontal="center"/>
    </xf>
    <xf numFmtId="2" fontId="28" fillId="4" borderId="0" xfId="5" applyNumberFormat="1" applyFont="1" applyFill="1" applyBorder="1" applyAlignment="1" applyProtection="1">
      <alignment horizontal="center" vertical="center"/>
    </xf>
    <xf numFmtId="1" fontId="28" fillId="4" borderId="0" xfId="5" applyNumberFormat="1" applyFont="1" applyFill="1" applyBorder="1" applyAlignment="1" applyProtection="1">
      <alignment vertical="center"/>
    </xf>
    <xf numFmtId="166" fontId="17" fillId="4" borderId="0" xfId="5" applyNumberFormat="1" applyFont="1" applyFill="1" applyBorder="1" applyAlignment="1" applyProtection="1">
      <alignment vertical="center"/>
    </xf>
    <xf numFmtId="3" fontId="17" fillId="0" borderId="0" xfId="5" applyNumberFormat="1" applyFont="1" applyBorder="1" applyAlignment="1" applyProtection="1">
      <alignment horizontal="center" vertical="center"/>
    </xf>
    <xf numFmtId="0" fontId="17" fillId="4" borderId="0" xfId="3" applyFont="1" applyFill="1" applyBorder="1" applyAlignment="1" applyProtection="1">
      <alignment horizontal="right" vertical="center"/>
    </xf>
    <xf numFmtId="0" fontId="24" fillId="4" borderId="15" xfId="0" quotePrefix="1" applyFont="1" applyFill="1" applyBorder="1" applyAlignment="1" applyProtection="1">
      <alignment horizontal="center"/>
    </xf>
    <xf numFmtId="0" fontId="17" fillId="4" borderId="15" xfId="0" applyFont="1" applyFill="1" applyBorder="1" applyAlignment="1" applyProtection="1">
      <alignment horizontal="left"/>
    </xf>
    <xf numFmtId="3" fontId="17" fillId="4" borderId="15" xfId="0" applyNumberFormat="1" applyFont="1" applyFill="1" applyBorder="1" applyAlignment="1" applyProtection="1">
      <alignment horizontal="center"/>
    </xf>
    <xf numFmtId="0" fontId="26" fillId="4" borderId="15" xfId="0" quotePrefix="1" applyFont="1" applyFill="1" applyBorder="1" applyAlignment="1" applyProtection="1">
      <alignment horizontal="center"/>
    </xf>
    <xf numFmtId="0" fontId="17" fillId="4" borderId="0" xfId="0" quotePrefix="1" applyFont="1" applyFill="1" applyBorder="1" applyAlignment="1" applyProtection="1">
      <alignment horizontal="right"/>
    </xf>
    <xf numFmtId="9" fontId="17" fillId="4" borderId="42" xfId="2" applyFont="1" applyFill="1" applyBorder="1" applyAlignment="1" applyProtection="1">
      <alignment horizontal="center"/>
    </xf>
    <xf numFmtId="9" fontId="17" fillId="4" borderId="33" xfId="2" applyFont="1" applyFill="1" applyBorder="1" applyAlignment="1" applyProtection="1">
      <alignment horizontal="center"/>
    </xf>
    <xf numFmtId="0" fontId="24" fillId="4" borderId="20" xfId="0" applyFont="1" applyFill="1" applyBorder="1" applyAlignment="1" applyProtection="1">
      <alignment horizontal="center"/>
    </xf>
    <xf numFmtId="0" fontId="24" fillId="4" borderId="4" xfId="0" applyFont="1" applyFill="1" applyBorder="1" applyAlignment="1" applyProtection="1">
      <alignment horizontal="left"/>
    </xf>
    <xf numFmtId="0" fontId="16" fillId="4" borderId="5" xfId="0" quotePrefix="1" applyFont="1" applyFill="1" applyBorder="1" applyAlignment="1" applyProtection="1">
      <alignment horizontal="center"/>
    </xf>
    <xf numFmtId="9" fontId="24" fillId="4" borderId="33" xfId="2" applyFont="1" applyFill="1" applyBorder="1" applyAlignment="1" applyProtection="1">
      <alignment horizontal="center"/>
    </xf>
    <xf numFmtId="0" fontId="17" fillId="4" borderId="0" xfId="0" applyFont="1" applyFill="1" applyBorder="1" applyAlignment="1" applyProtection="1">
      <alignment horizontal="left"/>
    </xf>
    <xf numFmtId="0" fontId="17" fillId="4" borderId="0" xfId="0" quotePrefix="1" applyFont="1" applyFill="1" applyBorder="1" applyAlignment="1" applyProtection="1">
      <alignment horizontal="center"/>
    </xf>
    <xf numFmtId="0" fontId="26" fillId="4" borderId="0" xfId="0" quotePrefix="1" applyFont="1" applyFill="1" applyBorder="1" applyAlignment="1" applyProtection="1">
      <alignment horizontal="center"/>
    </xf>
    <xf numFmtId="3" fontId="17" fillId="4" borderId="0" xfId="0" applyNumberFormat="1" applyFont="1" applyFill="1" applyBorder="1" applyAlignment="1" applyProtection="1">
      <alignment horizontal="center"/>
      <protection locked="0"/>
    </xf>
    <xf numFmtId="0" fontId="17" fillId="4" borderId="98" xfId="0" applyFont="1" applyFill="1" applyBorder="1" applyAlignment="1" applyProtection="1">
      <alignment horizontal="center" vertical="center"/>
    </xf>
    <xf numFmtId="0" fontId="33" fillId="0" borderId="87" xfId="0" applyFont="1" applyFill="1" applyBorder="1" applyAlignment="1" applyProtection="1">
      <alignment horizontal="center"/>
      <protection locked="0"/>
    </xf>
    <xf numFmtId="0" fontId="33" fillId="4" borderId="96" xfId="0" applyFont="1" applyFill="1" applyBorder="1" applyAlignment="1" applyProtection="1">
      <alignment horizontal="center"/>
      <protection locked="0"/>
    </xf>
    <xf numFmtId="0" fontId="17" fillId="4" borderId="23" xfId="0" applyFont="1" applyFill="1" applyBorder="1" applyAlignment="1" applyProtection="1">
      <alignment horizontal="center"/>
    </xf>
    <xf numFmtId="0" fontId="18" fillId="4" borderId="0" xfId="0" applyFont="1" applyFill="1" applyBorder="1" applyAlignment="1">
      <alignment vertical="center"/>
    </xf>
    <xf numFmtId="9" fontId="24" fillId="4" borderId="0" xfId="2" applyFont="1" applyFill="1" applyBorder="1" applyAlignment="1" applyProtection="1">
      <alignment horizontal="center"/>
    </xf>
    <xf numFmtId="9" fontId="17" fillId="4" borderId="33" xfId="0" applyNumberFormat="1" applyFont="1" applyFill="1" applyBorder="1" applyAlignment="1" applyProtection="1">
      <alignment horizontal="center"/>
    </xf>
    <xf numFmtId="0" fontId="24" fillId="4" borderId="0" xfId="0" quotePrefix="1" applyFont="1" applyFill="1" applyBorder="1" applyAlignment="1" applyProtection="1">
      <alignment horizontal="center"/>
    </xf>
    <xf numFmtId="0" fontId="24" fillId="4" borderId="20" xfId="0" quotePrefix="1" applyFont="1" applyFill="1" applyBorder="1" applyAlignment="1" applyProtection="1">
      <alignment horizontal="center"/>
    </xf>
    <xf numFmtId="0" fontId="24" fillId="4" borderId="59" xfId="0" quotePrefix="1" applyFont="1" applyFill="1" applyBorder="1" applyAlignment="1" applyProtection="1">
      <alignment horizontal="center"/>
    </xf>
    <xf numFmtId="0" fontId="17" fillId="4" borderId="59" xfId="0" applyFont="1" applyFill="1" applyBorder="1" applyAlignment="1" applyProtection="1">
      <alignment horizontal="left"/>
    </xf>
    <xf numFmtId="3" fontId="17" fillId="4" borderId="59" xfId="0" applyNumberFormat="1" applyFont="1" applyFill="1" applyBorder="1" applyAlignment="1" applyProtection="1">
      <alignment horizontal="center"/>
    </xf>
    <xf numFmtId="0" fontId="26" fillId="4" borderId="59" xfId="0" quotePrefix="1" applyFont="1" applyFill="1" applyBorder="1" applyAlignment="1" applyProtection="1">
      <alignment horizontal="center"/>
    </xf>
    <xf numFmtId="0" fontId="16" fillId="4" borderId="0" xfId="0" applyFont="1" applyFill="1" applyBorder="1" applyAlignment="1" applyProtection="1"/>
    <xf numFmtId="9" fontId="18" fillId="0" borderId="0" xfId="2" applyFont="1"/>
    <xf numFmtId="0" fontId="28" fillId="4" borderId="71" xfId="5" quotePrefix="1" applyFont="1" applyFill="1" applyBorder="1" applyAlignment="1" applyProtection="1">
      <alignment vertical="center"/>
    </xf>
    <xf numFmtId="0" fontId="17" fillId="4" borderId="82" xfId="5" applyFont="1" applyFill="1" applyBorder="1" applyAlignment="1" applyProtection="1">
      <alignment vertical="center"/>
    </xf>
    <xf numFmtId="0" fontId="28" fillId="4" borderId="71" xfId="5" applyFont="1" applyFill="1" applyBorder="1" applyAlignment="1" applyProtection="1">
      <alignment vertical="center"/>
    </xf>
    <xf numFmtId="0" fontId="18" fillId="4" borderId="82" xfId="0" applyFont="1" applyFill="1" applyBorder="1"/>
    <xf numFmtId="0" fontId="19" fillId="4" borderId="82" xfId="0" applyFont="1" applyFill="1" applyBorder="1" applyAlignment="1">
      <alignment horizontal="center" vertical="center"/>
    </xf>
    <xf numFmtId="0" fontId="17" fillId="4" borderId="71" xfId="0" applyFont="1" applyFill="1" applyBorder="1" applyProtection="1"/>
    <xf numFmtId="0" fontId="17" fillId="4" borderId="82" xfId="0" applyFont="1" applyFill="1" applyBorder="1" applyProtection="1"/>
    <xf numFmtId="0" fontId="17" fillId="4" borderId="71" xfId="0" applyFont="1" applyFill="1" applyBorder="1" applyAlignment="1" applyProtection="1">
      <alignment horizontal="left"/>
    </xf>
    <xf numFmtId="0" fontId="17" fillId="4" borderId="82" xfId="0" applyFont="1" applyFill="1" applyBorder="1" applyAlignment="1" applyProtection="1">
      <alignment horizontal="left"/>
    </xf>
    <xf numFmtId="0" fontId="17" fillId="4" borderId="126" xfId="0" applyFont="1" applyFill="1" applyBorder="1" applyAlignment="1" applyProtection="1">
      <alignment horizontal="left"/>
    </xf>
    <xf numFmtId="0" fontId="17" fillId="4" borderId="94" xfId="0" applyFont="1" applyFill="1" applyBorder="1" applyAlignment="1" applyProtection="1">
      <alignment horizontal="left"/>
    </xf>
    <xf numFmtId="0" fontId="18" fillId="4" borderId="0" xfId="0" applyFont="1" applyFill="1" applyBorder="1" applyAlignment="1">
      <alignment horizontal="center"/>
    </xf>
    <xf numFmtId="0" fontId="18" fillId="4" borderId="0" xfId="0" applyFont="1" applyFill="1" applyBorder="1"/>
    <xf numFmtId="9" fontId="18" fillId="4" borderId="0" xfId="2" applyFont="1" applyFill="1" applyBorder="1"/>
    <xf numFmtId="0" fontId="16" fillId="4" borderId="0" xfId="0" applyFont="1" applyFill="1" applyBorder="1" applyAlignment="1" applyProtection="1">
      <alignment horizontal="right"/>
    </xf>
    <xf numFmtId="9" fontId="20" fillId="4" borderId="0" xfId="2" applyFont="1" applyFill="1" applyBorder="1" applyAlignment="1">
      <alignment horizontal="center"/>
    </xf>
    <xf numFmtId="0" fontId="16" fillId="4" borderId="62" xfId="0" applyFont="1" applyFill="1" applyBorder="1" applyAlignment="1" applyProtection="1">
      <alignment horizontal="right"/>
    </xf>
    <xf numFmtId="3" fontId="17" fillId="4" borderId="88" xfId="0" applyNumberFormat="1" applyFont="1" applyFill="1" applyBorder="1" applyAlignment="1" applyProtection="1">
      <alignment horizontal="center"/>
    </xf>
    <xf numFmtId="3" fontId="17" fillId="4" borderId="84" xfId="0" applyNumberFormat="1" applyFont="1" applyFill="1" applyBorder="1" applyAlignment="1" applyProtection="1">
      <alignment horizontal="center"/>
    </xf>
    <xf numFmtId="3" fontId="17" fillId="4" borderId="89" xfId="0" applyNumberFormat="1" applyFont="1" applyFill="1" applyBorder="1" applyAlignment="1" applyProtection="1">
      <alignment horizontal="center"/>
    </xf>
    <xf numFmtId="3" fontId="24" fillId="4" borderId="84" xfId="0" applyNumberFormat="1" applyFont="1" applyFill="1" applyBorder="1" applyAlignment="1" applyProtection="1">
      <alignment horizontal="center"/>
    </xf>
    <xf numFmtId="3" fontId="24" fillId="4" borderId="83" xfId="0" applyNumberFormat="1" applyFont="1" applyFill="1" applyBorder="1" applyAlignment="1" applyProtection="1">
      <alignment horizontal="center"/>
    </xf>
    <xf numFmtId="3" fontId="24" fillId="4" borderId="89" xfId="0" applyNumberFormat="1" applyFont="1" applyFill="1" applyBorder="1" applyAlignment="1" applyProtection="1">
      <alignment horizontal="center"/>
    </xf>
    <xf numFmtId="0" fontId="18" fillId="4" borderId="71" xfId="0" applyFont="1" applyFill="1" applyBorder="1" applyAlignment="1">
      <alignment vertical="center"/>
    </xf>
    <xf numFmtId="3" fontId="24" fillId="4" borderId="127" xfId="0" applyNumberFormat="1" applyFont="1" applyFill="1" applyBorder="1" applyAlignment="1" applyProtection="1">
      <alignment horizontal="center"/>
    </xf>
    <xf numFmtId="3" fontId="17" fillId="4" borderId="127" xfId="0" applyNumberFormat="1" applyFont="1" applyFill="1" applyBorder="1" applyAlignment="1" applyProtection="1">
      <alignment horizontal="center"/>
    </xf>
    <xf numFmtId="0" fontId="18" fillId="4" borderId="126" xfId="0" applyFont="1" applyFill="1" applyBorder="1" applyAlignment="1">
      <alignment vertical="center"/>
    </xf>
    <xf numFmtId="3" fontId="24" fillId="4" borderId="129" xfId="0" applyNumberFormat="1" applyFont="1" applyFill="1" applyBorder="1" applyAlignment="1" applyProtection="1">
      <alignment horizontal="center"/>
    </xf>
    <xf numFmtId="3" fontId="24" fillId="4" borderId="90" xfId="0" applyNumberFormat="1" applyFont="1" applyFill="1" applyBorder="1" applyAlignment="1" applyProtection="1">
      <alignment horizontal="center"/>
    </xf>
    <xf numFmtId="0" fontId="20" fillId="4" borderId="71" xfId="0" applyFont="1" applyFill="1" applyBorder="1" applyAlignment="1">
      <alignment vertical="center"/>
    </xf>
    <xf numFmtId="3" fontId="17" fillId="0" borderId="41" xfId="0" applyNumberFormat="1" applyFont="1" applyFill="1" applyBorder="1" applyAlignment="1" applyProtection="1">
      <alignment horizontal="center" vertical="center"/>
      <protection locked="0"/>
    </xf>
    <xf numFmtId="3" fontId="17" fillId="0" borderId="130" xfId="0" applyNumberFormat="1" applyFont="1" applyFill="1" applyBorder="1" applyAlignment="1" applyProtection="1">
      <alignment horizontal="center" vertical="center"/>
      <protection locked="0"/>
    </xf>
    <xf numFmtId="0" fontId="24" fillId="4" borderId="116" xfId="0" applyFont="1" applyFill="1" applyBorder="1" applyAlignment="1">
      <alignment vertical="center" wrapText="1"/>
    </xf>
    <xf numFmtId="0" fontId="35" fillId="0" borderId="0" xfId="0" applyFont="1" applyAlignment="1"/>
    <xf numFmtId="0" fontId="10" fillId="0" borderId="0" xfId="0" applyFont="1"/>
    <xf numFmtId="0" fontId="10" fillId="0" borderId="0" xfId="0" applyFont="1" applyAlignment="1">
      <alignment horizontal="left" vertical="center"/>
    </xf>
    <xf numFmtId="0" fontId="10" fillId="0" borderId="0" xfId="0" applyFont="1" applyAlignment="1">
      <alignment horizontal="left" vertical="center" wrapText="1"/>
    </xf>
    <xf numFmtId="0" fontId="10" fillId="0" borderId="0" xfId="0" applyFont="1" applyAlignment="1">
      <alignment horizontal="center" vertical="center" wrapText="1"/>
    </xf>
    <xf numFmtId="0" fontId="17" fillId="0" borderId="58" xfId="4" applyFont="1" applyFill="1" applyBorder="1" applyAlignment="1" applyProtection="1">
      <alignment horizontal="left" vertical="center"/>
      <protection locked="0"/>
    </xf>
    <xf numFmtId="3" fontId="17" fillId="2" borderId="84" xfId="0" applyNumberFormat="1" applyFont="1" applyFill="1" applyBorder="1" applyAlignment="1" applyProtection="1">
      <alignment horizontal="center"/>
      <protection locked="0"/>
    </xf>
    <xf numFmtId="3" fontId="17" fillId="2" borderId="128" xfId="0" applyNumberFormat="1" applyFont="1" applyFill="1" applyBorder="1" applyAlignment="1" applyProtection="1">
      <alignment horizontal="center"/>
      <protection locked="0"/>
    </xf>
    <xf numFmtId="14" fontId="24" fillId="4" borderId="12" xfId="1" applyNumberFormat="1" applyFont="1" applyFill="1" applyBorder="1" applyAlignment="1" applyProtection="1">
      <alignment horizontal="center" vertical="center"/>
    </xf>
    <xf numFmtId="0" fontId="17" fillId="0" borderId="30" xfId="4" applyFont="1" applyFill="1" applyBorder="1" applyAlignment="1" applyProtection="1">
      <alignment horizontal="left" vertical="center"/>
      <protection locked="0"/>
    </xf>
    <xf numFmtId="3" fontId="24" fillId="4" borderId="0" xfId="0" applyNumberFormat="1" applyFont="1" applyFill="1" applyBorder="1" applyAlignment="1" applyProtection="1">
      <alignment horizontal="center" vertical="center"/>
    </xf>
    <xf numFmtId="0" fontId="18" fillId="4" borderId="0" xfId="0" applyFont="1" applyFill="1" applyAlignment="1">
      <alignment vertical="center"/>
    </xf>
    <xf numFmtId="0" fontId="24" fillId="4" borderId="0" xfId="0" applyFont="1" applyFill="1" applyBorder="1" applyAlignment="1" applyProtection="1">
      <alignment vertical="center"/>
    </xf>
    <xf numFmtId="0" fontId="18" fillId="0" borderId="70" xfId="0" applyFont="1" applyFill="1" applyBorder="1" applyAlignment="1" applyProtection="1">
      <alignment vertical="center" wrapText="1"/>
      <protection locked="0"/>
    </xf>
    <xf numFmtId="3" fontId="24" fillId="4" borderId="47" xfId="0" applyNumberFormat="1" applyFont="1" applyFill="1" applyBorder="1" applyAlignment="1" applyProtection="1">
      <alignment horizontal="center" vertical="center" textRotation="90" wrapText="1"/>
    </xf>
    <xf numFmtId="3" fontId="24" fillId="4" borderId="29" xfId="0" quotePrefix="1" applyNumberFormat="1" applyFont="1" applyFill="1" applyBorder="1" applyAlignment="1" applyProtection="1">
      <alignment horizontal="center" vertical="center"/>
    </xf>
    <xf numFmtId="3" fontId="24" fillId="4" borderId="61" xfId="0" applyNumberFormat="1" applyFont="1" applyFill="1" applyBorder="1" applyAlignment="1" applyProtection="1">
      <alignment horizontal="center" vertical="center"/>
    </xf>
    <xf numFmtId="3" fontId="24" fillId="4" borderId="68" xfId="0" applyNumberFormat="1" applyFont="1" applyFill="1" applyBorder="1" applyAlignment="1" applyProtection="1">
      <alignment horizontal="center" vertical="center"/>
    </xf>
    <xf numFmtId="3" fontId="24" fillId="4" borderId="118" xfId="0" applyNumberFormat="1" applyFont="1" applyFill="1" applyBorder="1" applyAlignment="1" applyProtection="1">
      <alignment horizontal="center" vertical="center"/>
    </xf>
    <xf numFmtId="3" fontId="24" fillId="4" borderId="23" xfId="0" applyNumberFormat="1" applyFont="1" applyFill="1" applyBorder="1" applyAlignment="1" applyProtection="1">
      <alignment horizontal="center" vertical="center"/>
    </xf>
    <xf numFmtId="0" fontId="17" fillId="0" borderId="88" xfId="0" applyFont="1" applyFill="1" applyBorder="1" applyAlignment="1" applyProtection="1">
      <alignment horizontal="left"/>
      <protection locked="0"/>
    </xf>
    <xf numFmtId="0" fontId="17" fillId="0" borderId="84" xfId="0" applyFont="1" applyFill="1" applyBorder="1" applyAlignment="1" applyProtection="1">
      <alignment horizontal="center"/>
      <protection locked="0"/>
    </xf>
    <xf numFmtId="0" fontId="17" fillId="0" borderId="72" xfId="0" applyFont="1" applyFill="1" applyBorder="1" applyAlignment="1" applyProtection="1">
      <protection locked="0"/>
    </xf>
    <xf numFmtId="0" fontId="17" fillId="4" borderId="90" xfId="0" applyFont="1" applyFill="1" applyBorder="1" applyAlignment="1" applyProtection="1">
      <protection locked="0"/>
    </xf>
    <xf numFmtId="0" fontId="17" fillId="0" borderId="45" xfId="0" applyFont="1" applyBorder="1" applyProtection="1">
      <protection locked="0"/>
    </xf>
    <xf numFmtId="0" fontId="17" fillId="0" borderId="45" xfId="0" applyFont="1" applyBorder="1" applyAlignment="1" applyProtection="1">
      <alignment horizontal="left"/>
      <protection locked="0"/>
    </xf>
    <xf numFmtId="0" fontId="17" fillId="2" borderId="72" xfId="0" applyFont="1" applyFill="1" applyBorder="1" applyAlignment="1" applyProtection="1">
      <protection locked="0"/>
    </xf>
    <xf numFmtId="0" fontId="17" fillId="4" borderId="59" xfId="1" quotePrefix="1" applyFont="1" applyFill="1" applyBorder="1" applyAlignment="1" applyProtection="1">
      <alignment horizontal="left" vertical="center"/>
    </xf>
    <xf numFmtId="0" fontId="17" fillId="4" borderId="60" xfId="1" quotePrefix="1" applyFont="1" applyFill="1" applyBorder="1" applyAlignment="1" applyProtection="1">
      <alignment horizontal="left" vertical="center"/>
    </xf>
    <xf numFmtId="9" fontId="17" fillId="4" borderId="0" xfId="2" applyFont="1" applyFill="1" applyBorder="1" applyAlignment="1" applyProtection="1">
      <alignment horizontal="center"/>
    </xf>
    <xf numFmtId="0" fontId="17" fillId="4" borderId="131" xfId="0" applyFont="1" applyFill="1" applyBorder="1" applyAlignment="1" applyProtection="1">
      <alignment horizontal="left"/>
    </xf>
    <xf numFmtId="0" fontId="24" fillId="4" borderId="131" xfId="0" quotePrefix="1" applyFont="1" applyFill="1" applyBorder="1" applyAlignment="1" applyProtection="1">
      <alignment horizontal="center"/>
    </xf>
    <xf numFmtId="0" fontId="17" fillId="4" borderId="132" xfId="0" applyFont="1" applyFill="1" applyBorder="1" applyProtection="1"/>
    <xf numFmtId="0" fontId="24" fillId="4" borderId="4" xfId="0" quotePrefix="1" applyFont="1" applyFill="1" applyBorder="1" applyAlignment="1" applyProtection="1">
      <alignment horizontal="center"/>
    </xf>
    <xf numFmtId="0" fontId="17" fillId="4" borderId="4" xfId="0" applyFont="1" applyFill="1" applyBorder="1" applyAlignment="1" applyProtection="1">
      <alignment horizontal="left"/>
    </xf>
    <xf numFmtId="9" fontId="17" fillId="0" borderId="20" xfId="2" applyFont="1" applyFill="1" applyBorder="1" applyAlignment="1" applyProtection="1">
      <alignment horizontal="center"/>
      <protection locked="0"/>
    </xf>
    <xf numFmtId="0" fontId="26" fillId="4" borderId="19" xfId="0" quotePrefix="1" applyFont="1" applyFill="1" applyBorder="1" applyAlignment="1" applyProtection="1">
      <alignment horizontal="center"/>
    </xf>
    <xf numFmtId="0" fontId="26" fillId="4" borderId="101" xfId="0" quotePrefix="1" applyFont="1" applyFill="1" applyBorder="1" applyAlignment="1" applyProtection="1">
      <alignment horizontal="center"/>
    </xf>
    <xf numFmtId="0" fontId="26" fillId="4" borderId="6" xfId="0" quotePrefix="1" applyFont="1" applyFill="1" applyBorder="1" applyAlignment="1" applyProtection="1">
      <alignment horizontal="center"/>
    </xf>
    <xf numFmtId="0" fontId="26" fillId="4" borderId="0" xfId="0" quotePrefix="1" applyFont="1" applyFill="1" applyBorder="1" applyAlignment="1" applyProtection="1">
      <alignment horizontal="left"/>
    </xf>
    <xf numFmtId="0" fontId="26" fillId="4" borderId="0" xfId="0" applyFont="1" applyFill="1" applyBorder="1" applyAlignment="1" applyProtection="1">
      <alignment horizontal="left"/>
    </xf>
    <xf numFmtId="0" fontId="17" fillId="0" borderId="58" xfId="4" applyFont="1" applyFill="1" applyBorder="1" applyAlignment="1" applyProtection="1">
      <alignment horizontal="left" vertical="center"/>
      <protection locked="0"/>
    </xf>
    <xf numFmtId="0" fontId="40" fillId="0" borderId="0" xfId="0" applyFont="1"/>
    <xf numFmtId="0" fontId="40" fillId="0" borderId="33" xfId="0" applyFont="1" applyBorder="1"/>
    <xf numFmtId="0" fontId="41" fillId="0" borderId="0" xfId="0" applyFont="1"/>
    <xf numFmtId="43" fontId="40" fillId="0" borderId="33" xfId="10" applyFont="1" applyBorder="1"/>
    <xf numFmtId="43" fontId="40" fillId="0" borderId="33" xfId="10" applyNumberFormat="1" applyFont="1" applyBorder="1"/>
    <xf numFmtId="43" fontId="41" fillId="0" borderId="0" xfId="10" applyFont="1"/>
    <xf numFmtId="43" fontId="40" fillId="0" borderId="0" xfId="10" applyFont="1"/>
    <xf numFmtId="0" fontId="22" fillId="0" borderId="0" xfId="0" applyFont="1"/>
    <xf numFmtId="0" fontId="19" fillId="4" borderId="76" xfId="3" applyFont="1" applyFill="1" applyBorder="1" applyAlignment="1" applyProtection="1">
      <alignment horizontal="center" vertical="center"/>
    </xf>
    <xf numFmtId="0" fontId="17" fillId="0" borderId="58" xfId="4" applyFont="1" applyFill="1" applyBorder="1" applyAlignment="1" applyProtection="1">
      <alignment horizontal="left" vertical="center" wrapText="1"/>
      <protection locked="0"/>
    </xf>
    <xf numFmtId="3" fontId="24" fillId="4" borderId="12" xfId="4" applyNumberFormat="1" applyFont="1" applyFill="1" applyBorder="1" applyAlignment="1" applyProtection="1">
      <alignment horizontal="center" vertical="center"/>
    </xf>
    <xf numFmtId="0" fontId="24" fillId="4" borderId="33" xfId="4" applyFont="1" applyFill="1" applyBorder="1" applyAlignment="1" applyProtection="1">
      <alignment horizontal="center" vertical="center" wrapText="1"/>
    </xf>
    <xf numFmtId="43" fontId="24" fillId="4" borderId="32" xfId="10" applyFont="1" applyFill="1" applyBorder="1" applyAlignment="1" applyProtection="1">
      <alignment horizontal="center" vertical="center"/>
    </xf>
    <xf numFmtId="0" fontId="24" fillId="4" borderId="73" xfId="4" applyFont="1" applyFill="1" applyBorder="1" applyAlignment="1" applyProtection="1">
      <alignment horizontal="center" vertical="center"/>
    </xf>
    <xf numFmtId="0" fontId="24" fillId="4" borderId="32" xfId="4" applyFont="1" applyFill="1" applyBorder="1" applyAlignment="1" applyProtection="1">
      <alignment horizontal="center" vertical="center"/>
    </xf>
    <xf numFmtId="0" fontId="23" fillId="0" borderId="0" xfId="4" applyFont="1" applyFill="1" applyBorder="1" applyAlignment="1" applyProtection="1">
      <alignment horizontal="center" vertical="center"/>
    </xf>
    <xf numFmtId="0" fontId="24" fillId="0" borderId="0" xfId="4" applyFont="1" applyFill="1" applyBorder="1" applyAlignment="1" applyProtection="1">
      <alignment horizontal="center" vertical="center"/>
    </xf>
    <xf numFmtId="43" fontId="17" fillId="0" borderId="0" xfId="10" applyFont="1" applyFill="1" applyBorder="1" applyAlignment="1" applyProtection="1">
      <alignment horizontal="center" vertical="center"/>
    </xf>
    <xf numFmtId="43" fontId="24" fillId="0" borderId="0" xfId="10" applyFont="1" applyFill="1" applyBorder="1" applyAlignment="1" applyProtection="1">
      <alignment horizontal="center" vertical="center"/>
    </xf>
    <xf numFmtId="3" fontId="24" fillId="0" borderId="0" xfId="4" applyNumberFormat="1" applyFont="1" applyFill="1" applyBorder="1" applyAlignment="1" applyProtection="1">
      <alignment horizontal="center" vertical="center"/>
    </xf>
    <xf numFmtId="0" fontId="17" fillId="0" borderId="0" xfId="4" applyFont="1" applyFill="1" applyAlignment="1" applyProtection="1">
      <alignment vertical="center"/>
    </xf>
    <xf numFmtId="0" fontId="17" fillId="6" borderId="71" xfId="4" applyFont="1" applyFill="1" applyBorder="1" applyAlignment="1" applyProtection="1">
      <alignment vertical="center"/>
    </xf>
    <xf numFmtId="0" fontId="24" fillId="6" borderId="0" xfId="4" applyFont="1" applyFill="1" applyBorder="1" applyAlignment="1" applyProtection="1">
      <alignment vertical="center"/>
    </xf>
    <xf numFmtId="0" fontId="24" fillId="6" borderId="82" xfId="4" applyFont="1" applyFill="1" applyBorder="1" applyAlignment="1" applyProtection="1">
      <alignment vertical="center"/>
    </xf>
    <xf numFmtId="0" fontId="17" fillId="6" borderId="71" xfId="4" applyFont="1" applyFill="1" applyBorder="1" applyAlignment="1" applyProtection="1">
      <alignment horizontal="right" vertical="center"/>
    </xf>
    <xf numFmtId="0" fontId="24" fillId="6" borderId="126" xfId="4" applyFont="1" applyFill="1" applyBorder="1" applyAlignment="1" applyProtection="1">
      <alignment horizontal="right" vertical="center"/>
    </xf>
    <xf numFmtId="43" fontId="17" fillId="6" borderId="0" xfId="10" applyFont="1" applyFill="1" applyBorder="1" applyAlignment="1" applyProtection="1">
      <alignment vertical="center"/>
    </xf>
    <xf numFmtId="43" fontId="17" fillId="6" borderId="82" xfId="10" applyFont="1" applyFill="1" applyBorder="1" applyAlignment="1" applyProtection="1">
      <alignment vertical="center"/>
    </xf>
    <xf numFmtId="43" fontId="17" fillId="2" borderId="33" xfId="10" applyFont="1" applyFill="1" applyBorder="1" applyAlignment="1" applyProtection="1">
      <alignment vertical="center"/>
      <protection locked="0"/>
    </xf>
    <xf numFmtId="43" fontId="17" fillId="2" borderId="133" xfId="10" applyFont="1" applyFill="1" applyBorder="1" applyAlignment="1" applyProtection="1">
      <alignment vertical="center"/>
      <protection locked="0"/>
    </xf>
    <xf numFmtId="0" fontId="24" fillId="0" borderId="0" xfId="4" applyFont="1" applyFill="1" applyBorder="1" applyAlignment="1" applyProtection="1">
      <alignment horizontal="right" vertical="center"/>
    </xf>
    <xf numFmtId="43" fontId="24" fillId="0" borderId="0" xfId="10" applyFont="1" applyFill="1" applyBorder="1" applyAlignment="1" applyProtection="1">
      <alignment vertical="center"/>
    </xf>
    <xf numFmtId="43" fontId="17" fillId="0" borderId="46" xfId="10" applyFont="1" applyFill="1" applyBorder="1" applyAlignment="1" applyProtection="1">
      <alignment horizontal="center" vertical="center"/>
      <protection locked="0"/>
    </xf>
    <xf numFmtId="0" fontId="14" fillId="0" borderId="58" xfId="4" applyFont="1" applyFill="1" applyBorder="1" applyAlignment="1" applyProtection="1">
      <alignment horizontal="left" vertical="center" wrapText="1"/>
      <protection locked="0"/>
    </xf>
    <xf numFmtId="43" fontId="17" fillId="2" borderId="42" xfId="10" applyFont="1" applyFill="1" applyBorder="1" applyAlignment="1" applyProtection="1">
      <alignment vertical="center"/>
      <protection locked="0"/>
    </xf>
    <xf numFmtId="43" fontId="24" fillId="6" borderId="134" xfId="10" applyFont="1" applyFill="1" applyBorder="1" applyAlignment="1" applyProtection="1">
      <alignment vertical="center"/>
    </xf>
    <xf numFmtId="167" fontId="17" fillId="4" borderId="134" xfId="4" applyNumberFormat="1" applyFont="1" applyFill="1" applyBorder="1" applyAlignment="1" applyProtection="1">
      <alignment vertical="center"/>
    </xf>
    <xf numFmtId="0" fontId="25" fillId="0" borderId="0" xfId="0" applyFont="1" applyFill="1" applyBorder="1" applyAlignment="1" applyProtection="1">
      <alignment horizontal="center" vertical="center"/>
    </xf>
    <xf numFmtId="0" fontId="44" fillId="4" borderId="45" xfId="4" applyFont="1" applyFill="1" applyBorder="1" applyAlignment="1" applyProtection="1">
      <alignment horizontal="center" vertical="center" wrapText="1"/>
    </xf>
    <xf numFmtId="3" fontId="14" fillId="4" borderId="36" xfId="4" applyNumberFormat="1" applyFont="1" applyFill="1" applyBorder="1" applyAlignment="1" applyProtection="1">
      <alignment vertical="center" wrapText="1"/>
    </xf>
    <xf numFmtId="0" fontId="44" fillId="4" borderId="58" xfId="4" applyFont="1" applyFill="1" applyBorder="1" applyAlignment="1" applyProtection="1">
      <alignment horizontal="center" vertical="center" wrapText="1"/>
    </xf>
    <xf numFmtId="3" fontId="17" fillId="0" borderId="36" xfId="4" applyNumberFormat="1" applyFont="1" applyFill="1" applyBorder="1" applyAlignment="1" applyProtection="1">
      <alignment vertical="center" wrapText="1"/>
      <protection locked="0"/>
    </xf>
    <xf numFmtId="3" fontId="14" fillId="0" borderId="36" xfId="4" applyNumberFormat="1" applyFont="1" applyFill="1" applyBorder="1" applyAlignment="1" applyProtection="1">
      <alignment vertical="center" wrapText="1"/>
      <protection locked="0"/>
    </xf>
    <xf numFmtId="0" fontId="18" fillId="0" borderId="0" xfId="0" applyFont="1" applyBorder="1"/>
    <xf numFmtId="43" fontId="24" fillId="4" borderId="53" xfId="10" applyFont="1" applyFill="1" applyBorder="1" applyAlignment="1" applyProtection="1">
      <alignment horizontal="center" vertical="center"/>
    </xf>
    <xf numFmtId="3" fontId="17" fillId="4" borderId="61" xfId="4" applyNumberFormat="1" applyFont="1" applyFill="1" applyBorder="1" applyAlignment="1" applyProtection="1">
      <alignment horizontal="center" vertical="center"/>
    </xf>
    <xf numFmtId="0" fontId="26" fillId="4" borderId="40" xfId="0" applyFont="1" applyFill="1" applyBorder="1" applyAlignment="1">
      <alignment horizontal="center" vertical="center" wrapText="1"/>
    </xf>
    <xf numFmtId="0" fontId="26" fillId="4" borderId="6" xfId="0" applyFont="1" applyFill="1" applyBorder="1" applyAlignment="1">
      <alignment horizontal="center" vertical="center" wrapText="1"/>
    </xf>
    <xf numFmtId="0" fontId="26" fillId="4" borderId="6" xfId="4" applyFont="1" applyFill="1" applyBorder="1" applyAlignment="1" applyProtection="1">
      <alignment horizontal="center" vertical="center"/>
    </xf>
    <xf numFmtId="0" fontId="17" fillId="4" borderId="6" xfId="4" applyFont="1" applyFill="1" applyBorder="1" applyAlignment="1" applyProtection="1">
      <alignment horizontal="center" vertical="center"/>
    </xf>
    <xf numFmtId="3" fontId="17" fillId="0" borderId="38" xfId="4" applyNumberFormat="1" applyFont="1" applyFill="1" applyBorder="1" applyAlignment="1" applyProtection="1">
      <alignment horizontal="center" vertical="center"/>
      <protection locked="0"/>
    </xf>
    <xf numFmtId="3" fontId="17" fillId="0" borderId="48" xfId="4" applyNumberFormat="1" applyFont="1" applyFill="1" applyBorder="1" applyAlignment="1" applyProtection="1">
      <alignment horizontal="center" vertical="center"/>
      <protection locked="0"/>
    </xf>
    <xf numFmtId="3" fontId="22" fillId="0" borderId="0" xfId="0" applyNumberFormat="1" applyFont="1"/>
    <xf numFmtId="164" fontId="24" fillId="4" borderId="33" xfId="1" applyNumberFormat="1" applyFont="1" applyFill="1" applyBorder="1" applyAlignment="1" applyProtection="1">
      <alignment horizontal="center" vertical="center" wrapText="1"/>
    </xf>
    <xf numFmtId="0" fontId="24" fillId="4" borderId="0" xfId="4" applyFont="1" applyFill="1" applyBorder="1" applyAlignment="1" applyProtection="1">
      <alignment horizontal="right" vertical="center"/>
    </xf>
    <xf numFmtId="2" fontId="17" fillId="4" borderId="48" xfId="0" applyNumberFormat="1" applyFont="1" applyFill="1" applyBorder="1" applyAlignment="1">
      <alignment horizontal="left"/>
    </xf>
    <xf numFmtId="0" fontId="24" fillId="4" borderId="136" xfId="0" applyFont="1" applyFill="1" applyBorder="1" applyAlignment="1" applyProtection="1">
      <alignment horizontal="center"/>
    </xf>
    <xf numFmtId="0" fontId="16" fillId="0" borderId="30" xfId="4" applyFont="1" applyFill="1" applyBorder="1" applyAlignment="1" applyProtection="1">
      <alignment vertical="center"/>
    </xf>
    <xf numFmtId="2" fontId="26" fillId="4" borderId="51" xfId="0" applyNumberFormat="1" applyFont="1" applyFill="1" applyBorder="1" applyAlignment="1">
      <alignment horizontal="center"/>
    </xf>
    <xf numFmtId="0" fontId="24" fillId="4" borderId="139" xfId="0" applyFont="1" applyFill="1" applyBorder="1" applyAlignment="1">
      <alignment vertical="center"/>
    </xf>
    <xf numFmtId="3" fontId="24" fillId="4" borderId="97" xfId="0" applyNumberFormat="1" applyFont="1" applyFill="1" applyBorder="1" applyAlignment="1">
      <alignment horizontal="center" vertical="center"/>
    </xf>
    <xf numFmtId="3" fontId="24" fillId="4" borderId="69" xfId="0" applyNumberFormat="1" applyFont="1" applyFill="1" applyBorder="1" applyAlignment="1" applyProtection="1">
      <alignment horizontal="center" vertical="center"/>
    </xf>
    <xf numFmtId="3" fontId="24" fillId="2" borderId="0" xfId="0" applyNumberFormat="1" applyFont="1" applyFill="1" applyBorder="1" applyAlignment="1">
      <alignment horizontal="right" vertical="center"/>
    </xf>
    <xf numFmtId="3" fontId="24" fillId="2" borderId="0" xfId="0" applyNumberFormat="1" applyFont="1" applyFill="1" applyBorder="1" applyAlignment="1">
      <alignment horizontal="center" vertical="center" textRotation="90" wrapText="1"/>
    </xf>
    <xf numFmtId="3" fontId="24" fillId="2" borderId="0" xfId="0" applyNumberFormat="1" applyFont="1" applyFill="1" applyBorder="1" applyAlignment="1" applyProtection="1">
      <alignment horizontal="center" vertical="center" textRotation="90" wrapText="1"/>
    </xf>
    <xf numFmtId="3" fontId="24" fillId="4" borderId="42" xfId="0" applyNumberFormat="1" applyFont="1" applyFill="1" applyBorder="1" applyAlignment="1">
      <alignment horizontal="center" vertical="center"/>
    </xf>
    <xf numFmtId="3" fontId="24" fillId="4" borderId="140" xfId="0" applyNumberFormat="1" applyFont="1" applyFill="1" applyBorder="1" applyAlignment="1">
      <alignment horizontal="center" vertical="center"/>
    </xf>
    <xf numFmtId="0" fontId="18" fillId="0" borderId="141" xfId="0" applyFont="1" applyFill="1" applyBorder="1" applyAlignment="1" applyProtection="1">
      <alignment vertical="center" wrapText="1"/>
      <protection locked="0"/>
    </xf>
    <xf numFmtId="0" fontId="20" fillId="4" borderId="143" xfId="0" applyFont="1" applyFill="1" applyBorder="1" applyAlignment="1" applyProtection="1">
      <alignment vertical="center" wrapText="1"/>
      <protection locked="0"/>
    </xf>
    <xf numFmtId="3" fontId="24" fillId="4" borderId="115" xfId="0" applyNumberFormat="1" applyFont="1" applyFill="1" applyBorder="1" applyAlignment="1">
      <alignment horizontal="center" vertical="center"/>
    </xf>
    <xf numFmtId="3" fontId="24" fillId="4" borderId="145" xfId="0" quotePrefix="1" applyNumberFormat="1" applyFont="1" applyFill="1" applyBorder="1" applyAlignment="1" applyProtection="1">
      <alignment horizontal="center" vertical="center"/>
    </xf>
    <xf numFmtId="0" fontId="10" fillId="0" borderId="0" xfId="0" applyFont="1" applyBorder="1"/>
    <xf numFmtId="0" fontId="17" fillId="4" borderId="31" xfId="1" quotePrefix="1" applyFont="1" applyFill="1" applyBorder="1" applyAlignment="1" applyProtection="1">
      <alignment horizontal="left" vertical="center"/>
    </xf>
    <xf numFmtId="0" fontId="17" fillId="4" borderId="22" xfId="1" applyFont="1" applyFill="1" applyBorder="1" applyAlignment="1" applyProtection="1">
      <alignment vertical="center"/>
    </xf>
    <xf numFmtId="0" fontId="17" fillId="4" borderId="22" xfId="1" applyFont="1" applyFill="1" applyBorder="1" applyAlignment="1" applyProtection="1">
      <alignment horizontal="right" vertical="center"/>
    </xf>
    <xf numFmtId="164" fontId="17" fillId="4" borderId="22" xfId="1" applyNumberFormat="1" applyFont="1" applyFill="1" applyBorder="1" applyAlignment="1" applyProtection="1">
      <alignment vertical="center"/>
    </xf>
    <xf numFmtId="0" fontId="17" fillId="4" borderId="22" xfId="1" applyFont="1" applyFill="1" applyBorder="1" applyAlignment="1" applyProtection="1">
      <alignment horizontal="center" vertical="center"/>
    </xf>
    <xf numFmtId="9" fontId="17" fillId="4" borderId="22" xfId="1" applyNumberFormat="1" applyFont="1" applyFill="1" applyBorder="1" applyAlignment="1" applyProtection="1">
      <alignment vertical="center"/>
    </xf>
    <xf numFmtId="0" fontId="17" fillId="4" borderId="23" xfId="1" applyFont="1" applyFill="1" applyBorder="1" applyAlignment="1" applyProtection="1">
      <alignment horizontal="center" vertical="center"/>
    </xf>
    <xf numFmtId="0" fontId="17" fillId="2" borderId="90" xfId="0" applyFont="1" applyFill="1" applyBorder="1" applyAlignment="1" applyProtection="1">
      <protection locked="0"/>
    </xf>
    <xf numFmtId="0" fontId="17" fillId="2" borderId="127" xfId="0" applyFont="1" applyFill="1" applyBorder="1" applyAlignment="1" applyProtection="1">
      <protection locked="0"/>
    </xf>
    <xf numFmtId="2" fontId="17" fillId="4" borderId="32" xfId="10" applyNumberFormat="1" applyFont="1" applyFill="1" applyBorder="1" applyAlignment="1" applyProtection="1">
      <alignment horizontal="center" vertical="center"/>
    </xf>
    <xf numFmtId="4" fontId="17" fillId="4" borderId="32" xfId="1" applyNumberFormat="1" applyFont="1" applyFill="1" applyBorder="1" applyAlignment="1" applyProtection="1">
      <alignment horizontal="center" vertical="center"/>
    </xf>
    <xf numFmtId="3" fontId="17" fillId="0" borderId="39" xfId="0" applyNumberFormat="1" applyFont="1" applyFill="1" applyBorder="1" applyAlignment="1" applyProtection="1">
      <alignment horizontal="center" vertical="center"/>
      <protection locked="0"/>
    </xf>
    <xf numFmtId="168" fontId="17" fillId="2" borderId="33" xfId="10" applyNumberFormat="1" applyFont="1" applyFill="1" applyBorder="1" applyAlignment="1" applyProtection="1">
      <alignment vertical="center"/>
      <protection locked="0"/>
    </xf>
    <xf numFmtId="0" fontId="17" fillId="6" borderId="82" xfId="4" applyFont="1" applyFill="1" applyBorder="1" applyAlignment="1" applyProtection="1">
      <alignment vertical="center"/>
    </xf>
    <xf numFmtId="0" fontId="17" fillId="6" borderId="94" xfId="4" applyFont="1" applyFill="1" applyBorder="1" applyAlignment="1" applyProtection="1">
      <alignment vertical="center"/>
    </xf>
    <xf numFmtId="168" fontId="17" fillId="6" borderId="66" xfId="10" applyNumberFormat="1" applyFont="1" applyFill="1" applyBorder="1" applyAlignment="1" applyProtection="1">
      <alignment vertical="center"/>
    </xf>
    <xf numFmtId="0" fontId="25" fillId="0" borderId="0" xfId="0" applyFont="1" applyBorder="1" applyAlignment="1">
      <alignment horizontal="center" vertical="center"/>
    </xf>
    <xf numFmtId="0" fontId="33" fillId="4" borderId="148" xfId="0" applyFont="1" applyFill="1" applyBorder="1" applyAlignment="1" applyProtection="1">
      <alignment horizontal="center"/>
      <protection locked="0"/>
    </xf>
    <xf numFmtId="3" fontId="0" fillId="0" borderId="0" xfId="0" applyNumberFormat="1"/>
    <xf numFmtId="0" fontId="24" fillId="4" borderId="127" xfId="0" applyFont="1" applyFill="1" applyBorder="1" applyAlignment="1" applyProtection="1">
      <alignment horizontal="center"/>
      <protection locked="0"/>
    </xf>
    <xf numFmtId="3" fontId="24" fillId="4" borderId="153" xfId="0" applyNumberFormat="1" applyFont="1" applyFill="1" applyBorder="1" applyAlignment="1" applyProtection="1">
      <alignment horizontal="center" vertical="center" wrapText="1"/>
    </xf>
    <xf numFmtId="0" fontId="45" fillId="6" borderId="0" xfId="4" applyFont="1" applyFill="1" applyBorder="1" applyAlignment="1" applyProtection="1">
      <alignment vertical="center" wrapText="1"/>
    </xf>
    <xf numFmtId="0" fontId="14" fillId="2" borderId="0" xfId="4" applyFont="1" applyFill="1" applyBorder="1" applyAlignment="1" applyProtection="1">
      <alignment vertical="center"/>
      <protection locked="0"/>
    </xf>
    <xf numFmtId="0" fontId="17" fillId="6" borderId="0" xfId="4" applyFont="1" applyFill="1" applyBorder="1" applyAlignment="1" applyProtection="1">
      <alignment vertical="center"/>
    </xf>
    <xf numFmtId="43" fontId="17" fillId="2" borderId="0" xfId="10" applyFont="1" applyFill="1" applyBorder="1" applyAlignment="1" applyProtection="1">
      <alignment vertical="center"/>
      <protection locked="0"/>
    </xf>
    <xf numFmtId="168" fontId="17" fillId="2" borderId="0" xfId="10" applyNumberFormat="1" applyFont="1" applyFill="1" applyBorder="1" applyAlignment="1" applyProtection="1">
      <alignment vertical="center"/>
      <protection locked="0"/>
    </xf>
    <xf numFmtId="168" fontId="17" fillId="6" borderId="0" xfId="10" applyNumberFormat="1" applyFont="1" applyFill="1" applyBorder="1" applyAlignment="1" applyProtection="1">
      <alignment vertical="center"/>
    </xf>
    <xf numFmtId="0" fontId="17" fillId="0" borderId="0" xfId="5" applyFont="1" applyBorder="1" applyAlignment="1" applyProtection="1">
      <alignment vertical="center"/>
    </xf>
    <xf numFmtId="4" fontId="34" fillId="0" borderId="83" xfId="0" applyNumberFormat="1" applyFont="1" applyFill="1" applyBorder="1" applyAlignment="1" applyProtection="1">
      <alignment horizontal="center"/>
      <protection locked="0"/>
    </xf>
    <xf numFmtId="1" fontId="24" fillId="4" borderId="33" xfId="0" applyNumberFormat="1" applyFont="1" applyFill="1" applyBorder="1" applyAlignment="1" applyProtection="1">
      <alignment horizontal="center"/>
    </xf>
    <xf numFmtId="0" fontId="24" fillId="4" borderId="53" xfId="0" applyFont="1" applyFill="1" applyBorder="1" applyAlignment="1" applyProtection="1">
      <alignment horizontal="right" vertical="center"/>
    </xf>
    <xf numFmtId="0" fontId="23" fillId="8" borderId="0" xfId="3" quotePrefix="1" applyFont="1" applyFill="1" applyBorder="1" applyAlignment="1" applyProtection="1">
      <alignment horizontal="center" vertical="center"/>
    </xf>
    <xf numFmtId="0" fontId="23" fillId="8" borderId="12" xfId="3" quotePrefix="1" applyFont="1" applyFill="1" applyBorder="1" applyAlignment="1" applyProtection="1">
      <alignment horizontal="center" vertical="center"/>
    </xf>
    <xf numFmtId="2" fontId="17" fillId="0" borderId="35" xfId="1" applyNumberFormat="1" applyFont="1" applyFill="1" applyBorder="1" applyAlignment="1" applyProtection="1">
      <alignment vertical="center"/>
      <protection locked="0"/>
    </xf>
    <xf numFmtId="2" fontId="17" fillId="0" borderId="36" xfId="1" applyNumberFormat="1" applyFont="1" applyFill="1" applyBorder="1" applyAlignment="1" applyProtection="1">
      <alignment vertical="center"/>
      <protection locked="0"/>
    </xf>
    <xf numFmtId="2" fontId="17" fillId="0" borderId="41" xfId="1" applyNumberFormat="1" applyFont="1" applyFill="1" applyBorder="1" applyAlignment="1" applyProtection="1">
      <alignment vertical="center"/>
      <protection locked="0"/>
    </xf>
    <xf numFmtId="2" fontId="17" fillId="0" borderId="37" xfId="1" applyNumberFormat="1" applyFont="1" applyFill="1" applyBorder="1" applyAlignment="1" applyProtection="1">
      <alignment vertical="center"/>
      <protection locked="0"/>
    </xf>
    <xf numFmtId="0" fontId="48" fillId="6" borderId="0" xfId="4" applyFont="1" applyFill="1" applyAlignment="1" applyProtection="1">
      <alignment horizontal="center" vertical="center"/>
    </xf>
    <xf numFmtId="0" fontId="47" fillId="4" borderId="0" xfId="0" applyFont="1" applyFill="1" applyBorder="1" applyAlignment="1">
      <alignment horizontal="center" vertical="center"/>
    </xf>
    <xf numFmtId="0" fontId="0" fillId="0" borderId="0" xfId="0" applyProtection="1">
      <protection locked="0"/>
    </xf>
    <xf numFmtId="0" fontId="18" fillId="4" borderId="44" xfId="0" applyFont="1" applyFill="1" applyBorder="1" applyAlignment="1" applyProtection="1">
      <alignment vertical="center" wrapText="1"/>
    </xf>
    <xf numFmtId="3" fontId="24" fillId="4" borderId="40" xfId="0" applyNumberFormat="1" applyFont="1" applyFill="1" applyBorder="1" applyAlignment="1" applyProtection="1">
      <alignment horizontal="center" vertical="center"/>
    </xf>
    <xf numFmtId="0" fontId="38" fillId="7" borderId="0" xfId="0" applyFont="1" applyFill="1" applyAlignment="1">
      <alignment horizontal="center"/>
    </xf>
    <xf numFmtId="0" fontId="36" fillId="0" borderId="0" xfId="0" applyFont="1" applyAlignment="1">
      <alignment horizontal="center"/>
    </xf>
    <xf numFmtId="0" fontId="35" fillId="0" borderId="0" xfId="0" applyFont="1" applyAlignment="1">
      <alignment horizontal="center"/>
    </xf>
    <xf numFmtId="0" fontId="10" fillId="0" borderId="125" xfId="0" applyFont="1" applyBorder="1" applyAlignment="1">
      <alignment horizontal="left" vertical="center"/>
    </xf>
    <xf numFmtId="0" fontId="10" fillId="0" borderId="64" xfId="0" applyFont="1" applyBorder="1" applyAlignment="1">
      <alignment horizontal="left" vertical="center"/>
    </xf>
    <xf numFmtId="0" fontId="10" fillId="0" borderId="71" xfId="0" applyFont="1" applyBorder="1" applyAlignment="1">
      <alignment horizontal="left" vertical="center"/>
    </xf>
    <xf numFmtId="0" fontId="10" fillId="0" borderId="0" xfId="0" applyFont="1" applyBorder="1" applyAlignment="1">
      <alignment horizontal="left" vertical="center"/>
    </xf>
    <xf numFmtId="0" fontId="10" fillId="0" borderId="125" xfId="0" applyFont="1" applyBorder="1" applyAlignment="1">
      <alignment horizontal="left" vertical="center" wrapText="1"/>
    </xf>
    <xf numFmtId="0" fontId="10" fillId="0" borderId="64" xfId="0" applyFont="1" applyBorder="1" applyAlignment="1">
      <alignment horizontal="left" vertical="center" wrapText="1"/>
    </xf>
    <xf numFmtId="0" fontId="10" fillId="0" borderId="93" xfId="0" applyFont="1" applyBorder="1" applyAlignment="1">
      <alignment horizontal="left" vertical="center" wrapText="1"/>
    </xf>
    <xf numFmtId="0" fontId="10" fillId="0" borderId="71" xfId="0" applyFont="1" applyBorder="1" applyAlignment="1">
      <alignment horizontal="left" vertical="center" wrapText="1"/>
    </xf>
    <xf numFmtId="0" fontId="10" fillId="0" borderId="0" xfId="0" applyFont="1" applyBorder="1" applyAlignment="1">
      <alignment horizontal="left" vertical="center" wrapText="1"/>
    </xf>
    <xf numFmtId="0" fontId="10" fillId="0" borderId="82" xfId="0" applyFont="1" applyBorder="1" applyAlignment="1">
      <alignment horizontal="left" vertical="center" wrapText="1"/>
    </xf>
    <xf numFmtId="0" fontId="3" fillId="0" borderId="125" xfId="0" applyFont="1" applyBorder="1" applyAlignment="1">
      <alignment horizontal="left" vertical="center" wrapText="1"/>
    </xf>
    <xf numFmtId="0" fontId="10" fillId="0" borderId="126" xfId="0" applyFont="1" applyBorder="1" applyAlignment="1">
      <alignment horizontal="left" vertical="center" wrapText="1"/>
    </xf>
    <xf numFmtId="0" fontId="10" fillId="0" borderId="62" xfId="0" applyFont="1" applyBorder="1" applyAlignment="1">
      <alignment horizontal="left" vertical="center" wrapText="1"/>
    </xf>
    <xf numFmtId="0" fontId="10" fillId="0" borderId="94" xfId="0" applyFont="1" applyBorder="1" applyAlignment="1">
      <alignment horizontal="left" vertical="center" wrapText="1"/>
    </xf>
    <xf numFmtId="0" fontId="9" fillId="0" borderId="64" xfId="0" applyFont="1" applyBorder="1" applyAlignment="1">
      <alignment horizontal="left" vertical="center" wrapText="1"/>
    </xf>
    <xf numFmtId="0" fontId="9" fillId="0" borderId="93" xfId="0" applyFont="1" applyBorder="1" applyAlignment="1">
      <alignment horizontal="left" vertical="center" wrapText="1"/>
    </xf>
    <xf numFmtId="0" fontId="9" fillId="0" borderId="126" xfId="0" applyFont="1" applyBorder="1" applyAlignment="1">
      <alignment horizontal="left" vertical="center" wrapText="1"/>
    </xf>
    <xf numFmtId="0" fontId="9" fillId="0" borderId="62" xfId="0" applyFont="1" applyBorder="1" applyAlignment="1">
      <alignment horizontal="left" vertical="center" wrapText="1"/>
    </xf>
    <xf numFmtId="0" fontId="9" fillId="0" borderId="94" xfId="0" applyFont="1" applyBorder="1" applyAlignment="1">
      <alignment horizontal="left" vertical="center" wrapText="1"/>
    </xf>
    <xf numFmtId="0" fontId="10" fillId="0" borderId="93" xfId="0" applyFont="1" applyBorder="1" applyAlignment="1">
      <alignment horizontal="left" vertical="center"/>
    </xf>
    <xf numFmtId="0" fontId="10" fillId="0" borderId="82" xfId="0" applyFont="1" applyBorder="1" applyAlignment="1">
      <alignment horizontal="left" vertical="center"/>
    </xf>
    <xf numFmtId="0" fontId="3" fillId="0" borderId="125" xfId="0" applyFont="1" applyBorder="1" applyAlignment="1">
      <alignment horizontal="left" vertical="center"/>
    </xf>
    <xf numFmtId="0" fontId="10" fillId="0" borderId="126" xfId="0" applyFont="1" applyBorder="1" applyAlignment="1">
      <alignment horizontal="left" vertical="center"/>
    </xf>
    <xf numFmtId="0" fontId="10" fillId="0" borderId="62" xfId="0" applyFont="1" applyBorder="1" applyAlignment="1">
      <alignment horizontal="left" vertical="center"/>
    </xf>
    <xf numFmtId="0" fontId="5" fillId="0" borderId="125" xfId="0" applyFont="1" applyBorder="1" applyAlignment="1">
      <alignment horizontal="left" vertical="center" wrapText="1"/>
    </xf>
    <xf numFmtId="0" fontId="10" fillId="0" borderId="94" xfId="0" applyFont="1" applyBorder="1" applyAlignment="1">
      <alignment horizontal="left" vertical="center"/>
    </xf>
    <xf numFmtId="0" fontId="5" fillId="0" borderId="125" xfId="0" applyFont="1" applyBorder="1" applyAlignment="1">
      <alignment horizontal="left" vertical="top" wrapText="1"/>
    </xf>
    <xf numFmtId="0" fontId="10" fillId="0" borderId="64" xfId="0" applyFont="1" applyBorder="1" applyAlignment="1">
      <alignment horizontal="left" vertical="top" wrapText="1"/>
    </xf>
    <xf numFmtId="0" fontId="10" fillId="0" borderId="93" xfId="0" applyFont="1" applyBorder="1" applyAlignment="1">
      <alignment horizontal="left" vertical="top" wrapText="1"/>
    </xf>
    <xf numFmtId="0" fontId="10" fillId="0" borderId="126" xfId="0" applyFont="1" applyBorder="1" applyAlignment="1">
      <alignment horizontal="left" vertical="top" wrapText="1"/>
    </xf>
    <xf numFmtId="0" fontId="10" fillId="0" borderId="62" xfId="0" applyFont="1" applyBorder="1" applyAlignment="1">
      <alignment horizontal="left" vertical="top" wrapText="1"/>
    </xf>
    <xf numFmtId="0" fontId="10" fillId="0" borderId="94" xfId="0" applyFont="1" applyBorder="1" applyAlignment="1">
      <alignment horizontal="left" vertical="top" wrapText="1"/>
    </xf>
    <xf numFmtId="0" fontId="3" fillId="0" borderId="64" xfId="0" applyFont="1" applyBorder="1" applyAlignment="1">
      <alignment horizontal="left" vertical="center" wrapText="1"/>
    </xf>
    <xf numFmtId="0" fontId="3" fillId="0" borderId="93" xfId="0" applyFont="1" applyBorder="1" applyAlignment="1">
      <alignment horizontal="left" vertical="center" wrapText="1"/>
    </xf>
    <xf numFmtId="0" fontId="3" fillId="0" borderId="71" xfId="0" applyFont="1" applyBorder="1" applyAlignment="1">
      <alignment horizontal="left" vertical="center" wrapText="1"/>
    </xf>
    <xf numFmtId="0" fontId="3" fillId="0" borderId="0" xfId="0" applyFont="1" applyBorder="1" applyAlignment="1">
      <alignment horizontal="left" vertical="center" wrapText="1"/>
    </xf>
    <xf numFmtId="0" fontId="3" fillId="0" borderId="82" xfId="0" applyFont="1" applyBorder="1" applyAlignment="1">
      <alignment horizontal="left" vertical="center" wrapText="1"/>
    </xf>
    <xf numFmtId="0" fontId="3" fillId="0" borderId="126" xfId="0" applyFont="1" applyBorder="1" applyAlignment="1">
      <alignment horizontal="left" vertical="center" wrapText="1"/>
    </xf>
    <xf numFmtId="0" fontId="3" fillId="0" borderId="62" xfId="0" applyFont="1" applyBorder="1" applyAlignment="1">
      <alignment horizontal="left" vertical="center" wrapText="1"/>
    </xf>
    <xf numFmtId="0" fontId="3" fillId="0" borderId="94" xfId="0" applyFont="1" applyBorder="1" applyAlignment="1">
      <alignment horizontal="left" vertical="center" wrapText="1"/>
    </xf>
    <xf numFmtId="0" fontId="5" fillId="0" borderId="64" xfId="0" applyFont="1" applyBorder="1" applyAlignment="1">
      <alignment horizontal="left" vertical="center" wrapText="1"/>
    </xf>
    <xf numFmtId="0" fontId="5" fillId="0" borderId="93" xfId="0" applyFont="1" applyBorder="1" applyAlignment="1">
      <alignment horizontal="left" vertical="center" wrapText="1"/>
    </xf>
    <xf numFmtId="0" fontId="5" fillId="0" borderId="71" xfId="0" applyFont="1" applyBorder="1" applyAlignment="1">
      <alignment horizontal="left" vertical="center" wrapText="1"/>
    </xf>
    <xf numFmtId="0" fontId="5" fillId="0" borderId="0" xfId="0" applyFont="1" applyBorder="1" applyAlignment="1">
      <alignment horizontal="left" vertical="center" wrapText="1"/>
    </xf>
    <xf numFmtId="0" fontId="5" fillId="0" borderId="82" xfId="0" applyFont="1" applyBorder="1" applyAlignment="1">
      <alignment horizontal="left" vertical="center" wrapText="1"/>
    </xf>
    <xf numFmtId="0" fontId="5" fillId="0" borderId="126" xfId="0" applyFont="1" applyBorder="1" applyAlignment="1">
      <alignment horizontal="left" vertical="center" wrapText="1"/>
    </xf>
    <xf numFmtId="0" fontId="5" fillId="0" borderId="62" xfId="0" applyFont="1" applyBorder="1" applyAlignment="1">
      <alignment horizontal="left" vertical="center" wrapText="1"/>
    </xf>
    <xf numFmtId="0" fontId="5" fillId="0" borderId="94" xfId="0" applyFont="1" applyBorder="1" applyAlignment="1">
      <alignment horizontal="left" vertical="center" wrapText="1"/>
    </xf>
    <xf numFmtId="0" fontId="10" fillId="0" borderId="0" xfId="0" applyFont="1" applyAlignment="1">
      <alignment horizontal="left" vertical="center" wrapText="1"/>
    </xf>
    <xf numFmtId="0" fontId="7" fillId="0" borderId="0" xfId="0" applyFont="1" applyAlignment="1">
      <alignment horizontal="left" vertical="center" wrapText="1"/>
    </xf>
    <xf numFmtId="0" fontId="37" fillId="0" borderId="0" xfId="9" applyFont="1" applyAlignment="1">
      <alignment horizontal="left" vertical="center" wrapText="1"/>
    </xf>
    <xf numFmtId="0" fontId="6" fillId="0" borderId="0" xfId="0" applyFont="1" applyAlignment="1">
      <alignment horizontal="left" vertical="center"/>
    </xf>
    <xf numFmtId="0" fontId="10" fillId="0" borderId="0" xfId="0" applyFont="1" applyAlignment="1">
      <alignment horizontal="left" vertical="center"/>
    </xf>
    <xf numFmtId="0" fontId="8" fillId="0" borderId="0" xfId="0" applyFont="1" applyAlignment="1">
      <alignment horizontal="left" vertical="center" wrapText="1"/>
    </xf>
    <xf numFmtId="0" fontId="37" fillId="0" borderId="0" xfId="9" applyFont="1" applyAlignment="1">
      <alignment horizontal="left" vertical="center"/>
    </xf>
    <xf numFmtId="0" fontId="35" fillId="0" borderId="0" xfId="0" applyFont="1" applyAlignment="1">
      <alignment horizontal="left" vertical="center"/>
    </xf>
    <xf numFmtId="0" fontId="2" fillId="0" borderId="0" xfId="0" applyFont="1" applyAlignment="1">
      <alignment horizontal="left" vertical="center" wrapText="1"/>
    </xf>
    <xf numFmtId="0" fontId="25" fillId="0" borderId="0" xfId="0" applyFont="1" applyBorder="1" applyAlignment="1">
      <alignment horizontal="center" vertical="center"/>
    </xf>
    <xf numFmtId="14" fontId="17" fillId="2" borderId="20" xfId="1" applyNumberFormat="1" applyFont="1" applyFill="1" applyBorder="1" applyAlignment="1" applyProtection="1">
      <alignment horizontal="center" vertical="center"/>
      <protection locked="0"/>
    </xf>
    <xf numFmtId="14" fontId="17" fillId="2" borderId="4" xfId="0" applyNumberFormat="1" applyFont="1" applyFill="1" applyBorder="1" applyAlignment="1" applyProtection="1">
      <alignment horizontal="center" vertical="center"/>
      <protection locked="0"/>
    </xf>
    <xf numFmtId="14" fontId="17" fillId="2" borderId="29" xfId="0" applyNumberFormat="1" applyFont="1" applyFill="1" applyBorder="1" applyAlignment="1" applyProtection="1">
      <alignment horizontal="center" vertical="center"/>
      <protection locked="0"/>
    </xf>
    <xf numFmtId="0" fontId="17" fillId="2" borderId="20" xfId="1" applyFont="1" applyFill="1" applyBorder="1" applyAlignment="1" applyProtection="1">
      <alignment vertical="center"/>
      <protection locked="0"/>
    </xf>
    <xf numFmtId="0" fontId="17" fillId="2" borderId="4" xfId="1" applyFont="1" applyFill="1" applyBorder="1" applyAlignment="1" applyProtection="1">
      <alignment vertical="center"/>
      <protection locked="0"/>
    </xf>
    <xf numFmtId="0" fontId="17" fillId="2" borderId="5" xfId="1" applyFont="1" applyFill="1" applyBorder="1" applyAlignment="1" applyProtection="1">
      <alignment vertical="center"/>
      <protection locked="0"/>
    </xf>
    <xf numFmtId="0" fontId="24" fillId="0" borderId="24" xfId="1" quotePrefix="1" applyFont="1" applyBorder="1" applyAlignment="1" applyProtection="1">
      <alignment horizontal="left" vertical="center"/>
    </xf>
    <xf numFmtId="0" fontId="23" fillId="5" borderId="8" xfId="1" quotePrefix="1" applyFont="1" applyFill="1" applyBorder="1" applyAlignment="1" applyProtection="1">
      <alignment horizontal="center" vertical="center"/>
    </xf>
    <xf numFmtId="0" fontId="23" fillId="5" borderId="9" xfId="1" quotePrefix="1" applyFont="1" applyFill="1" applyBorder="1" applyAlignment="1" applyProtection="1">
      <alignment horizontal="center" vertical="center"/>
    </xf>
    <xf numFmtId="0" fontId="23" fillId="5" borderId="10" xfId="1" quotePrefix="1" applyFont="1" applyFill="1" applyBorder="1" applyAlignment="1" applyProtection="1">
      <alignment horizontal="center" vertical="center"/>
    </xf>
    <xf numFmtId="0" fontId="23" fillId="3" borderId="25" xfId="1" applyFont="1" applyFill="1" applyBorder="1" applyAlignment="1" applyProtection="1">
      <alignment horizontal="center" vertical="center"/>
    </xf>
    <xf numFmtId="0" fontId="23" fillId="3" borderId="26" xfId="1" applyFont="1" applyFill="1" applyBorder="1" applyAlignment="1" applyProtection="1">
      <alignment horizontal="center" vertical="center"/>
    </xf>
    <xf numFmtId="0" fontId="23" fillId="3" borderId="27" xfId="1" applyFont="1" applyFill="1" applyBorder="1" applyAlignment="1" applyProtection="1">
      <alignment horizontal="center" vertical="center"/>
    </xf>
    <xf numFmtId="0" fontId="23" fillId="3" borderId="28" xfId="1" applyFont="1" applyFill="1" applyBorder="1" applyAlignment="1" applyProtection="1">
      <alignment horizontal="center" vertical="center"/>
    </xf>
    <xf numFmtId="0" fontId="23" fillId="3" borderId="3" xfId="1" applyFont="1" applyFill="1" applyBorder="1" applyAlignment="1" applyProtection="1">
      <alignment horizontal="center" vertical="center"/>
    </xf>
    <xf numFmtId="0" fontId="23" fillId="3" borderId="21" xfId="1" applyFont="1" applyFill="1" applyBorder="1" applyAlignment="1" applyProtection="1">
      <alignment horizontal="center" vertical="center"/>
    </xf>
    <xf numFmtId="0" fontId="17" fillId="2" borderId="4" xfId="0" applyFont="1" applyFill="1" applyBorder="1" applyAlignment="1" applyProtection="1">
      <alignment vertical="center"/>
      <protection locked="0"/>
    </xf>
    <xf numFmtId="0" fontId="17" fillId="2" borderId="5" xfId="0" applyFont="1" applyFill="1" applyBorder="1" applyAlignment="1" applyProtection="1">
      <alignment vertical="center"/>
      <protection locked="0"/>
    </xf>
    <xf numFmtId="0" fontId="24" fillId="2" borderId="75" xfId="1" applyFont="1" applyFill="1" applyBorder="1" applyAlignment="1" applyProtection="1">
      <alignment horizontal="center" vertical="center"/>
      <protection locked="0"/>
    </xf>
    <xf numFmtId="0" fontId="24" fillId="2" borderId="76" xfId="1" applyFont="1" applyFill="1" applyBorder="1" applyAlignment="1" applyProtection="1">
      <alignment horizontal="center" vertical="center"/>
      <protection locked="0"/>
    </xf>
    <xf numFmtId="0" fontId="24" fillId="2" borderId="77" xfId="1" applyFont="1" applyFill="1" applyBorder="1" applyAlignment="1" applyProtection="1">
      <alignment horizontal="center" vertical="center"/>
      <protection locked="0"/>
    </xf>
    <xf numFmtId="0" fontId="17" fillId="2" borderId="20" xfId="1" applyFont="1" applyFill="1" applyBorder="1" applyAlignment="1" applyProtection="1">
      <alignment horizontal="center" vertical="center"/>
      <protection locked="0"/>
    </xf>
    <xf numFmtId="0" fontId="17" fillId="2" borderId="4" xfId="1" applyFont="1" applyFill="1" applyBorder="1" applyAlignment="1" applyProtection="1">
      <alignment horizontal="center" vertical="center"/>
      <protection locked="0"/>
    </xf>
    <xf numFmtId="0" fontId="17" fillId="2" borderId="5" xfId="1" applyFont="1" applyFill="1" applyBorder="1" applyAlignment="1" applyProtection="1">
      <alignment horizontal="center" vertical="center"/>
      <protection locked="0"/>
    </xf>
    <xf numFmtId="14" fontId="24" fillId="2" borderId="20" xfId="1" applyNumberFormat="1" applyFont="1" applyFill="1" applyBorder="1" applyAlignment="1" applyProtection="1">
      <alignment horizontal="center" vertical="center"/>
      <protection locked="0"/>
    </xf>
    <xf numFmtId="14" fontId="24" fillId="2" borderId="4" xfId="0" applyNumberFormat="1" applyFont="1" applyFill="1" applyBorder="1" applyAlignment="1" applyProtection="1">
      <alignment horizontal="center" vertical="center"/>
      <protection locked="0"/>
    </xf>
    <xf numFmtId="14" fontId="24" fillId="2" borderId="29" xfId="0" applyNumberFormat="1" applyFont="1" applyFill="1" applyBorder="1" applyAlignment="1" applyProtection="1">
      <alignment horizontal="center" vertical="center"/>
      <protection locked="0"/>
    </xf>
    <xf numFmtId="0" fontId="24" fillId="4" borderId="0" xfId="4" applyFont="1" applyFill="1" applyBorder="1" applyAlignment="1" applyProtection="1">
      <alignment horizontal="right" vertical="center"/>
    </xf>
    <xf numFmtId="0" fontId="24" fillId="4" borderId="57" xfId="4" applyFont="1" applyFill="1" applyBorder="1" applyAlignment="1" applyProtection="1">
      <alignment horizontal="center" vertical="center" wrapText="1"/>
    </xf>
    <xf numFmtId="0" fontId="24" fillId="4" borderId="47" xfId="4" applyFont="1" applyFill="1" applyBorder="1" applyAlignment="1" applyProtection="1">
      <alignment horizontal="center" vertical="center" wrapText="1"/>
    </xf>
    <xf numFmtId="0" fontId="24" fillId="4" borderId="42" xfId="4" applyFont="1" applyFill="1" applyBorder="1" applyAlignment="1" applyProtection="1">
      <alignment horizontal="center" vertical="center" wrapText="1"/>
    </xf>
    <xf numFmtId="0" fontId="24" fillId="4" borderId="40" xfId="4" applyFont="1" applyFill="1" applyBorder="1" applyAlignment="1" applyProtection="1">
      <alignment horizontal="center" vertical="center" wrapText="1"/>
    </xf>
    <xf numFmtId="0" fontId="23" fillId="5" borderId="25" xfId="4" applyFont="1" applyFill="1" applyBorder="1" applyAlignment="1" applyProtection="1">
      <alignment horizontal="center" vertical="center"/>
    </xf>
    <xf numFmtId="0" fontId="23" fillId="5" borderId="26" xfId="4" applyFont="1" applyFill="1" applyBorder="1" applyAlignment="1" applyProtection="1">
      <alignment horizontal="center" vertical="center"/>
    </xf>
    <xf numFmtId="0" fontId="23" fillId="5" borderId="27" xfId="4" applyFont="1" applyFill="1" applyBorder="1" applyAlignment="1" applyProtection="1">
      <alignment horizontal="center" vertical="center"/>
    </xf>
    <xf numFmtId="0" fontId="17" fillId="4" borderId="102" xfId="3" applyFont="1" applyFill="1" applyBorder="1" applyAlignment="1" applyProtection="1">
      <alignment horizontal="center" vertical="center"/>
    </xf>
    <xf numFmtId="0" fontId="17" fillId="4" borderId="103" xfId="3" applyFont="1" applyFill="1" applyBorder="1" applyAlignment="1" applyProtection="1">
      <alignment horizontal="center" vertical="center"/>
    </xf>
    <xf numFmtId="0" fontId="24" fillId="4" borderId="55" xfId="4" applyFont="1" applyFill="1" applyBorder="1" applyAlignment="1" applyProtection="1">
      <alignment horizontal="center" vertical="center" wrapText="1"/>
    </xf>
    <xf numFmtId="0" fontId="24" fillId="4" borderId="30" xfId="4" applyFont="1" applyFill="1" applyBorder="1" applyAlignment="1" applyProtection="1">
      <alignment horizontal="center" vertical="center" wrapText="1"/>
    </xf>
    <xf numFmtId="0" fontId="24" fillId="4" borderId="28" xfId="4" applyFont="1" applyFill="1" applyBorder="1" applyAlignment="1" applyProtection="1">
      <alignment horizontal="center" vertical="center" wrapText="1"/>
    </xf>
    <xf numFmtId="0" fontId="24" fillId="4" borderId="42" xfId="4" applyFont="1" applyFill="1" applyBorder="1" applyAlignment="1" applyProtection="1">
      <alignment horizontal="center" vertical="center"/>
    </xf>
    <xf numFmtId="0" fontId="24" fillId="4" borderId="40" xfId="4" applyFont="1" applyFill="1" applyBorder="1" applyAlignment="1" applyProtection="1">
      <alignment horizontal="center" vertical="center"/>
    </xf>
    <xf numFmtId="0" fontId="17" fillId="4" borderId="42" xfId="4" applyFont="1" applyFill="1" applyBorder="1" applyAlignment="1" applyProtection="1">
      <alignment horizontal="center" vertical="center" wrapText="1"/>
    </xf>
    <xf numFmtId="0" fontId="17" fillId="4" borderId="40" xfId="4" applyFont="1" applyFill="1" applyBorder="1" applyAlignment="1" applyProtection="1">
      <alignment horizontal="center" vertical="center" wrapText="1"/>
    </xf>
    <xf numFmtId="0" fontId="24" fillId="6" borderId="0" xfId="4" applyFont="1" applyFill="1" applyBorder="1" applyAlignment="1" applyProtection="1">
      <alignment horizontal="center" vertical="center"/>
    </xf>
    <xf numFmtId="0" fontId="14" fillId="2" borderId="0" xfId="4" applyFont="1" applyFill="1" applyBorder="1" applyAlignment="1" applyProtection="1">
      <alignment horizontal="center" vertical="center"/>
      <protection locked="0"/>
    </xf>
    <xf numFmtId="0" fontId="24" fillId="4" borderId="149" xfId="0" applyFont="1" applyFill="1" applyBorder="1" applyAlignment="1" applyProtection="1">
      <alignment horizontal="right"/>
    </xf>
    <xf numFmtId="0" fontId="24" fillId="4" borderId="150" xfId="0" applyFont="1" applyFill="1" applyBorder="1" applyAlignment="1" applyProtection="1">
      <alignment horizontal="right"/>
    </xf>
    <xf numFmtId="0" fontId="24" fillId="4" borderId="151" xfId="0" applyFont="1" applyFill="1" applyBorder="1" applyAlignment="1" applyProtection="1">
      <alignment horizontal="right"/>
    </xf>
    <xf numFmtId="0" fontId="23" fillId="5" borderId="25" xfId="5" applyFont="1" applyFill="1" applyBorder="1" applyAlignment="1" applyProtection="1">
      <alignment horizontal="center" vertical="center"/>
    </xf>
    <xf numFmtId="0" fontId="23" fillId="5" borderId="26" xfId="5" applyFont="1" applyFill="1" applyBorder="1" applyAlignment="1" applyProtection="1">
      <alignment horizontal="center" vertical="center"/>
    </xf>
    <xf numFmtId="0" fontId="23" fillId="5" borderId="27" xfId="5" applyFont="1" applyFill="1" applyBorder="1" applyAlignment="1" applyProtection="1">
      <alignment horizontal="center" vertical="center"/>
    </xf>
    <xf numFmtId="0" fontId="23" fillId="3" borderId="137" xfId="0" applyFont="1" applyFill="1" applyBorder="1" applyAlignment="1" applyProtection="1">
      <alignment horizontal="center"/>
    </xf>
    <xf numFmtId="0" fontId="23" fillId="3" borderId="138" xfId="0" applyFont="1" applyFill="1" applyBorder="1" applyAlignment="1" applyProtection="1">
      <alignment horizontal="center"/>
    </xf>
    <xf numFmtId="0" fontId="23" fillId="3" borderId="104" xfId="0" applyFont="1" applyFill="1" applyBorder="1" applyAlignment="1" applyProtection="1">
      <alignment horizontal="center"/>
    </xf>
    <xf numFmtId="0" fontId="23" fillId="3" borderId="106" xfId="0" applyFont="1" applyFill="1" applyBorder="1" applyAlignment="1" applyProtection="1">
      <alignment horizontal="center"/>
    </xf>
    <xf numFmtId="2" fontId="17" fillId="4" borderId="48" xfId="0" applyNumberFormat="1" applyFont="1" applyFill="1" applyBorder="1" applyAlignment="1">
      <alignment horizontal="center"/>
    </xf>
    <xf numFmtId="2" fontId="17" fillId="4" borderId="135" xfId="0" applyNumberFormat="1" applyFont="1" applyFill="1" applyBorder="1" applyAlignment="1">
      <alignment horizontal="center"/>
    </xf>
    <xf numFmtId="0" fontId="17" fillId="4" borderId="20" xfId="3" applyFont="1" applyFill="1" applyBorder="1" applyAlignment="1" applyProtection="1">
      <alignment horizontal="center" vertical="center"/>
    </xf>
    <xf numFmtId="0" fontId="17" fillId="4" borderId="29" xfId="3" applyFont="1" applyFill="1" applyBorder="1" applyAlignment="1" applyProtection="1">
      <alignment horizontal="center" vertical="center"/>
    </xf>
    <xf numFmtId="0" fontId="23" fillId="3" borderId="137" xfId="0" applyFont="1" applyFill="1" applyBorder="1" applyAlignment="1" applyProtection="1">
      <alignment horizontal="center" vertical="center"/>
    </xf>
    <xf numFmtId="0" fontId="23" fillId="3" borderId="104" xfId="0" applyFont="1" applyFill="1" applyBorder="1" applyAlignment="1" applyProtection="1">
      <alignment horizontal="center" vertical="center"/>
    </xf>
    <xf numFmtId="0" fontId="23" fillId="3" borderId="138" xfId="0" applyFont="1" applyFill="1" applyBorder="1" applyAlignment="1" applyProtection="1">
      <alignment horizontal="center" vertical="center"/>
    </xf>
    <xf numFmtId="0" fontId="23" fillId="3" borderId="105" xfId="0" applyFont="1" applyFill="1" applyBorder="1" applyAlignment="1" applyProtection="1">
      <alignment horizontal="center" vertical="center"/>
    </xf>
    <xf numFmtId="0" fontId="23" fillId="3" borderId="106" xfId="0" applyFont="1" applyFill="1" applyBorder="1" applyAlignment="1" applyProtection="1">
      <alignment horizontal="center" vertical="center"/>
    </xf>
    <xf numFmtId="0" fontId="14" fillId="2" borderId="71" xfId="4" applyFont="1" applyFill="1" applyBorder="1" applyAlignment="1" applyProtection="1">
      <alignment horizontal="center" vertical="center"/>
      <protection locked="0"/>
    </xf>
    <xf numFmtId="0" fontId="14" fillId="2" borderId="7" xfId="4" applyFont="1" applyFill="1" applyBorder="1" applyAlignment="1" applyProtection="1">
      <alignment horizontal="center" vertical="center"/>
      <protection locked="0"/>
    </xf>
    <xf numFmtId="0" fontId="24" fillId="6" borderId="125" xfId="4" applyFont="1" applyFill="1" applyBorder="1" applyAlignment="1" applyProtection="1">
      <alignment horizontal="center" vertical="center"/>
    </xf>
    <xf numFmtId="0" fontId="24" fillId="6" borderId="64" xfId="4" applyFont="1" applyFill="1" applyBorder="1" applyAlignment="1" applyProtection="1">
      <alignment horizontal="center" vertical="center"/>
    </xf>
    <xf numFmtId="0" fontId="24" fillId="6" borderId="93" xfId="4" applyFont="1" applyFill="1" applyBorder="1" applyAlignment="1" applyProtection="1">
      <alignment horizontal="center" vertical="center"/>
    </xf>
    <xf numFmtId="0" fontId="24" fillId="6" borderId="126" xfId="4" applyFont="1" applyFill="1" applyBorder="1" applyAlignment="1" applyProtection="1">
      <alignment horizontal="center" vertical="center"/>
    </xf>
    <xf numFmtId="0" fontId="24" fillId="6" borderId="62" xfId="4" applyFont="1" applyFill="1" applyBorder="1" applyAlignment="1" applyProtection="1">
      <alignment horizontal="center" vertical="center"/>
    </xf>
    <xf numFmtId="0" fontId="24" fillId="6" borderId="152" xfId="4" applyFont="1" applyFill="1" applyBorder="1" applyAlignment="1" applyProtection="1">
      <alignment horizontal="center" vertical="center"/>
    </xf>
    <xf numFmtId="0" fontId="45" fillId="6" borderId="71" xfId="4" applyFont="1" applyFill="1" applyBorder="1" applyAlignment="1" applyProtection="1">
      <alignment horizontal="center" vertical="center" wrapText="1"/>
    </xf>
    <xf numFmtId="0" fontId="45" fillId="6" borderId="0" xfId="4" applyFont="1" applyFill="1" applyBorder="1" applyAlignment="1" applyProtection="1">
      <alignment horizontal="center" vertical="center" wrapText="1"/>
    </xf>
    <xf numFmtId="0" fontId="45" fillId="6" borderId="82" xfId="4" applyFont="1" applyFill="1" applyBorder="1" applyAlignment="1" applyProtection="1">
      <alignment horizontal="center" vertical="center" wrapText="1"/>
    </xf>
    <xf numFmtId="0" fontId="17" fillId="4" borderId="5" xfId="0" applyFont="1" applyFill="1" applyBorder="1" applyAlignment="1">
      <alignment horizontal="center" vertical="center"/>
    </xf>
    <xf numFmtId="0" fontId="17" fillId="4" borderId="0" xfId="3" applyFont="1" applyFill="1" applyBorder="1" applyAlignment="1" applyProtection="1">
      <alignment horizontal="center" vertical="center"/>
    </xf>
    <xf numFmtId="0" fontId="17" fillId="4" borderId="7" xfId="3" applyFont="1" applyFill="1" applyBorder="1" applyAlignment="1" applyProtection="1">
      <alignment horizontal="center" vertical="center"/>
    </xf>
    <xf numFmtId="0" fontId="25" fillId="0" borderId="62" xfId="0" applyFont="1" applyBorder="1" applyAlignment="1">
      <alignment horizontal="center" vertical="center"/>
    </xf>
    <xf numFmtId="0" fontId="23" fillId="5" borderId="63" xfId="3" quotePrefix="1" applyFont="1" applyFill="1" applyBorder="1" applyAlignment="1" applyProtection="1">
      <alignment horizontal="center" vertical="center"/>
    </xf>
    <xf numFmtId="0" fontId="23" fillId="5" borderId="64" xfId="3" quotePrefix="1" applyFont="1" applyFill="1" applyBorder="1" applyAlignment="1" applyProtection="1">
      <alignment horizontal="center" vertical="center"/>
    </xf>
    <xf numFmtId="0" fontId="23" fillId="5" borderId="65" xfId="3" quotePrefix="1" applyFont="1" applyFill="1" applyBorder="1" applyAlignment="1" applyProtection="1">
      <alignment horizontal="center" vertical="center"/>
    </xf>
    <xf numFmtId="0" fontId="18" fillId="4" borderId="79" xfId="0" applyFont="1" applyFill="1" applyBorder="1" applyAlignment="1">
      <alignment horizontal="center" vertical="center" wrapText="1"/>
    </xf>
    <xf numFmtId="0" fontId="18" fillId="4" borderId="81" xfId="0" applyFont="1" applyFill="1" applyBorder="1" applyAlignment="1">
      <alignment horizontal="center" vertical="center" wrapText="1"/>
    </xf>
    <xf numFmtId="0" fontId="18" fillId="4" borderId="80" xfId="0" applyFont="1" applyFill="1" applyBorder="1" applyAlignment="1">
      <alignment horizontal="center" vertical="center" wrapText="1"/>
    </xf>
    <xf numFmtId="0" fontId="17" fillId="4" borderId="44" xfId="0" applyFont="1" applyFill="1" applyBorder="1" applyAlignment="1" applyProtection="1">
      <alignment horizontal="center" vertical="center" wrapText="1"/>
    </xf>
    <xf numFmtId="0" fontId="17" fillId="4" borderId="40" xfId="0" applyFont="1" applyFill="1" applyBorder="1" applyAlignment="1" applyProtection="1">
      <alignment horizontal="center" vertical="center" wrapText="1"/>
    </xf>
    <xf numFmtId="0" fontId="17" fillId="4" borderId="6" xfId="0" applyFont="1" applyFill="1" applyBorder="1" applyAlignment="1" applyProtection="1">
      <alignment horizontal="center" vertical="center" wrapText="1"/>
    </xf>
    <xf numFmtId="0" fontId="17" fillId="4" borderId="7" xfId="0" applyFont="1" applyFill="1" applyBorder="1" applyAlignment="1" applyProtection="1">
      <alignment horizontal="center" vertical="center" wrapText="1"/>
    </xf>
    <xf numFmtId="0" fontId="17" fillId="4" borderId="81" xfId="0" applyFont="1" applyFill="1" applyBorder="1" applyAlignment="1" applyProtection="1">
      <alignment horizontal="center" vertical="center" wrapText="1"/>
    </xf>
    <xf numFmtId="0" fontId="46" fillId="4" borderId="0" xfId="0" applyFont="1" applyFill="1" applyBorder="1" applyAlignment="1">
      <alignment horizontal="center" vertical="center" wrapText="1"/>
    </xf>
    <xf numFmtId="0" fontId="46" fillId="4" borderId="12" xfId="0" applyFont="1" applyFill="1" applyBorder="1" applyAlignment="1">
      <alignment horizontal="center" vertical="center" wrapText="1"/>
    </xf>
    <xf numFmtId="0" fontId="17" fillId="4" borderId="4" xfId="3" applyFont="1" applyFill="1" applyBorder="1" applyAlignment="1" applyProtection="1">
      <alignment horizontal="center" vertical="center"/>
    </xf>
    <xf numFmtId="0" fontId="17" fillId="4" borderId="5" xfId="3" applyFont="1" applyFill="1" applyBorder="1" applyAlignment="1" applyProtection="1">
      <alignment horizontal="center" vertical="center"/>
    </xf>
    <xf numFmtId="0" fontId="49" fillId="4" borderId="137" xfId="0" applyFont="1" applyFill="1" applyBorder="1" applyAlignment="1" applyProtection="1">
      <alignment horizontal="center" vertical="center"/>
    </xf>
    <xf numFmtId="0" fontId="49" fillId="4" borderId="104" xfId="0" applyFont="1" applyFill="1" applyBorder="1" applyAlignment="1" applyProtection="1">
      <alignment horizontal="center" vertical="center"/>
    </xf>
    <xf numFmtId="0" fontId="49" fillId="4" borderId="138" xfId="0" applyFont="1" applyFill="1" applyBorder="1" applyAlignment="1" applyProtection="1">
      <alignment horizontal="center" vertical="center"/>
    </xf>
    <xf numFmtId="0" fontId="20" fillId="4" borderId="142" xfId="0" applyFont="1" applyFill="1" applyBorder="1" applyAlignment="1" applyProtection="1">
      <alignment horizontal="center" vertical="center" wrapText="1"/>
      <protection locked="0"/>
    </xf>
    <xf numFmtId="0" fontId="20" fillId="4" borderId="44" xfId="0" applyFont="1" applyFill="1" applyBorder="1" applyAlignment="1" applyProtection="1">
      <alignment horizontal="center" vertical="center" wrapText="1"/>
      <protection locked="0"/>
    </xf>
    <xf numFmtId="3" fontId="24" fillId="4" borderId="146" xfId="0" applyNumberFormat="1" applyFont="1" applyFill="1" applyBorder="1" applyAlignment="1">
      <alignment horizontal="left" vertical="center"/>
    </xf>
    <xf numFmtId="3" fontId="24" fillId="4" borderId="147" xfId="0" applyNumberFormat="1" applyFont="1" applyFill="1" applyBorder="1" applyAlignment="1">
      <alignment horizontal="left" vertical="center"/>
    </xf>
    <xf numFmtId="3" fontId="24" fillId="4" borderId="144" xfId="0" applyNumberFormat="1" applyFont="1" applyFill="1" applyBorder="1" applyAlignment="1">
      <alignment horizontal="left" vertical="center"/>
    </xf>
    <xf numFmtId="0" fontId="39" fillId="4" borderId="30" xfId="5" applyFont="1" applyFill="1" applyBorder="1" applyAlignment="1" applyProtection="1">
      <alignment horizontal="center" vertical="center" wrapText="1"/>
    </xf>
    <xf numFmtId="0" fontId="39" fillId="4" borderId="0" xfId="5" applyFont="1" applyFill="1" applyBorder="1" applyAlignment="1" applyProtection="1">
      <alignment horizontal="center" vertical="center" wrapText="1"/>
    </xf>
    <xf numFmtId="0" fontId="39" fillId="4" borderId="28" xfId="5" applyFont="1" applyFill="1" applyBorder="1" applyAlignment="1" applyProtection="1">
      <alignment horizontal="center" vertical="center" wrapText="1"/>
    </xf>
    <xf numFmtId="0" fontId="39" fillId="4" borderId="101" xfId="5" applyFont="1" applyFill="1" applyBorder="1" applyAlignment="1" applyProtection="1">
      <alignment horizontal="center" vertical="center" wrapText="1"/>
    </xf>
    <xf numFmtId="0" fontId="42" fillId="4" borderId="0" xfId="0" applyFont="1" applyFill="1" applyBorder="1" applyAlignment="1" applyProtection="1">
      <alignment horizontal="center" wrapText="1"/>
    </xf>
    <xf numFmtId="0" fontId="23" fillId="5" borderId="125" xfId="5" applyFont="1" applyFill="1" applyBorder="1" applyAlignment="1" applyProtection="1">
      <alignment horizontal="center" vertical="center"/>
    </xf>
    <xf numFmtId="0" fontId="23" fillId="5" borderId="64" xfId="5" applyFont="1" applyFill="1" applyBorder="1" applyAlignment="1" applyProtection="1">
      <alignment horizontal="center" vertical="center"/>
    </xf>
    <xf numFmtId="0" fontId="23" fillId="5" borderId="93" xfId="5" applyFont="1" applyFill="1" applyBorder="1" applyAlignment="1" applyProtection="1">
      <alignment horizontal="center" vertical="center"/>
    </xf>
    <xf numFmtId="0" fontId="24" fillId="4" borderId="26" xfId="0" applyFont="1" applyFill="1" applyBorder="1" applyAlignment="1" applyProtection="1">
      <alignment horizontal="right"/>
    </xf>
    <xf numFmtId="0" fontId="24" fillId="4" borderId="0" xfId="0" applyFont="1" applyFill="1" applyBorder="1" applyAlignment="1" applyProtection="1">
      <alignment horizontal="right"/>
    </xf>
    <xf numFmtId="3" fontId="20" fillId="4" borderId="0" xfId="0" applyNumberFormat="1" applyFont="1" applyFill="1" applyBorder="1" applyAlignment="1">
      <alignment horizontal="center"/>
    </xf>
    <xf numFmtId="2" fontId="24" fillId="4" borderId="0" xfId="0" applyNumberFormat="1" applyFont="1" applyFill="1" applyBorder="1" applyAlignment="1" applyProtection="1">
      <alignment horizontal="center"/>
    </xf>
    <xf numFmtId="0" fontId="24" fillId="4" borderId="0" xfId="0" applyFont="1" applyFill="1" applyBorder="1" applyAlignment="1" applyProtection="1">
      <alignment horizontal="center"/>
    </xf>
    <xf numFmtId="0" fontId="23" fillId="5" borderId="71" xfId="5" applyFont="1" applyFill="1" applyBorder="1" applyAlignment="1" applyProtection="1">
      <alignment horizontal="center" vertical="center"/>
    </xf>
    <xf numFmtId="0" fontId="23" fillId="5" borderId="0" xfId="5" applyFont="1" applyFill="1" applyBorder="1" applyAlignment="1" applyProtection="1">
      <alignment horizontal="center" vertical="center"/>
    </xf>
    <xf numFmtId="0" fontId="23" fillId="5" borderId="82" xfId="5" applyFont="1" applyFill="1" applyBorder="1" applyAlignment="1" applyProtection="1">
      <alignment horizontal="center" vertical="center"/>
    </xf>
    <xf numFmtId="0" fontId="25" fillId="0" borderId="0" xfId="0" applyFont="1" applyBorder="1" applyAlignment="1" applyProtection="1">
      <alignment horizontal="center" vertical="center"/>
    </xf>
    <xf numFmtId="0" fontId="43" fillId="4" borderId="30" xfId="4" applyFont="1" applyFill="1" applyBorder="1" applyAlignment="1" applyProtection="1">
      <alignment horizontal="center" vertical="center" wrapText="1"/>
    </xf>
    <xf numFmtId="0" fontId="43" fillId="4" borderId="0" xfId="4" applyFont="1" applyFill="1" applyBorder="1" applyAlignment="1" applyProtection="1">
      <alignment horizontal="center" vertical="center" wrapText="1"/>
    </xf>
    <xf numFmtId="0" fontId="43" fillId="4" borderId="12" xfId="4" applyFont="1" applyFill="1" applyBorder="1" applyAlignment="1" applyProtection="1">
      <alignment horizontal="center" vertical="center" wrapText="1"/>
    </xf>
    <xf numFmtId="0" fontId="17" fillId="4" borderId="0" xfId="4" applyFont="1" applyFill="1" applyBorder="1" applyAlignment="1" applyProtection="1">
      <alignment horizontal="center" vertical="center"/>
    </xf>
    <xf numFmtId="0" fontId="17" fillId="4" borderId="12" xfId="4" applyFont="1" applyFill="1" applyBorder="1" applyAlignment="1" applyProtection="1">
      <alignment horizontal="center" vertical="center"/>
    </xf>
    <xf numFmtId="0" fontId="24" fillId="4" borderId="28" xfId="4" applyFont="1" applyFill="1" applyBorder="1" applyAlignment="1" applyProtection="1">
      <alignment horizontal="center" vertical="center"/>
    </xf>
    <xf numFmtId="0" fontId="24" fillId="4" borderId="78" xfId="4" applyFont="1" applyFill="1" applyBorder="1" applyAlignment="1" applyProtection="1">
      <alignment horizontal="center" vertical="center"/>
    </xf>
    <xf numFmtId="0" fontId="24" fillId="4" borderId="21" xfId="4" applyFont="1" applyFill="1" applyBorder="1" applyAlignment="1" applyProtection="1">
      <alignment horizontal="center" vertical="center"/>
    </xf>
  </cellXfs>
  <cellStyles count="14">
    <cellStyle name="Komma" xfId="10" builtinId="3"/>
    <cellStyle name="Komma 2" xfId="13"/>
    <cellStyle name="Link" xfId="9" builtinId="8"/>
    <cellStyle name="Normal 2" xfId="7"/>
    <cellStyle name="Normal 2 2" xfId="6"/>
    <cellStyle name="Normal 2 3" xfId="8"/>
    <cellStyle name="Normal 2 3 2" xfId="12"/>
    <cellStyle name="Normal 2 4" xfId="11"/>
    <cellStyle name="Normal_Cultvation Patterns" xfId="5"/>
    <cellStyle name="Normal_Equipement" xfId="4"/>
    <cellStyle name="Normal_Labour + Credit" xfId="3"/>
    <cellStyle name="Normal_Land resources" xfId="1"/>
    <cellStyle name="Prozent" xfId="2" builtinId="5"/>
    <cellStyle name="Standard" xfId="0" builtinId="0"/>
  </cellStyles>
  <dxfs count="8">
    <dxf>
      <fill>
        <patternFill>
          <bgColor rgb="FF92D050"/>
        </patternFill>
      </fill>
      <border>
        <left/>
        <right/>
        <top/>
        <bottom/>
        <vertical/>
        <horizontal/>
      </border>
    </dxf>
    <dxf>
      <font>
        <color rgb="FFC00000"/>
      </font>
      <fill>
        <patternFill>
          <bgColor theme="5" tint="0.79998168889431442"/>
        </patternFill>
      </fill>
    </dxf>
    <dxf>
      <font>
        <color rgb="FF9C0006"/>
      </font>
      <fill>
        <patternFill>
          <bgColor rgb="FFFFC7CE"/>
        </patternFill>
      </fill>
    </dxf>
    <dxf>
      <font>
        <color rgb="FF9C0006"/>
      </font>
      <fill>
        <patternFill>
          <bgColor rgb="FFFFC7CE"/>
        </patternFill>
      </fill>
    </dxf>
    <dxf>
      <font>
        <color rgb="FFFF0000"/>
      </font>
      <fill>
        <patternFill>
          <bgColor theme="5" tint="0.79998168889431442"/>
        </patternFill>
      </fill>
      <border>
        <left/>
        <right/>
        <top/>
        <bottom/>
        <vertical/>
        <horizontal/>
      </border>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'1 General Information'!$C$6:$E$6</c:f>
          <c:strCache>
            <c:ptCount val="3"/>
            <c:pt idx="0">
              <c:v>Mary Wanjiku's Farm</c:v>
            </c:pt>
          </c:strCache>
        </c:strRef>
      </c:tx>
      <c:layout>
        <c:manualLayout>
          <c:xMode val="edge"/>
          <c:yMode val="edge"/>
          <c:x val="0.32844654780846694"/>
          <c:y val="7.5074015748031492E-2"/>
        </c:manualLayout>
      </c:layout>
      <c:overlay val="0"/>
      <c:spPr>
        <a:solidFill>
          <a:schemeClr val="accent3">
            <a:lumMod val="40000"/>
            <a:lumOff val="60000"/>
          </a:schemeClr>
        </a:solidFill>
      </c:spPr>
      <c:txPr>
        <a:bodyPr/>
        <a:lstStyle/>
        <a:p>
          <a:pPr>
            <a:defRPr sz="1400"/>
          </a:pPr>
          <a:endParaRPr lang="en-US"/>
        </a:p>
      </c:txPr>
    </c:title>
    <c:autoTitleDeleted val="0"/>
    <c:plotArea>
      <c:layout>
        <c:manualLayout>
          <c:layoutTarget val="inner"/>
          <c:xMode val="edge"/>
          <c:yMode val="edge"/>
          <c:x val="8.8653679961056511E-2"/>
          <c:y val="0.14608067095061394"/>
          <c:w val="0.8890056297899751"/>
          <c:h val="0.51164031088911666"/>
        </c:manualLayout>
      </c:layout>
      <c:barChart>
        <c:barDir val="col"/>
        <c:grouping val="clustered"/>
        <c:varyColors val="0"/>
        <c:ser>
          <c:idx val="0"/>
          <c:order val="0"/>
          <c:tx>
            <c:strRef>
              <c:f>'Graph table'!$B$7:$B$33</c:f>
              <c:strCache>
                <c:ptCount val="27"/>
                <c:pt idx="0">
                  <c:v>Financing fees</c:v>
                </c:pt>
                <c:pt idx="1">
                  <c:v>Depreciation costs</c:v>
                </c:pt>
                <c:pt idx="2">
                  <c:v>Membership fees </c:v>
                </c:pt>
                <c:pt idx="3">
                  <c:v>Insurance costs</c:v>
                </c:pt>
                <c:pt idx="4">
                  <c:v>Land tax</c:v>
                </c:pt>
                <c:pt idx="5">
                  <c:v>Social fund contribution</c:v>
                </c:pt>
                <c:pt idx="6">
                  <c:v>Leasing fees for equipment</c:v>
                </c:pt>
                <c:pt idx="7">
                  <c:v>Rental costs for land</c:v>
                </c:pt>
                <c:pt idx="8">
                  <c:v>-</c:v>
                </c:pt>
                <c:pt idx="9">
                  <c:v>-</c:v>
                </c:pt>
                <c:pt idx="10">
                  <c:v>Fuel and gas costs</c:v>
                </c:pt>
                <c:pt idx="11">
                  <c:v>Water fees</c:v>
                </c:pt>
                <c:pt idx="12">
                  <c:v>Electricity fees</c:v>
                </c:pt>
                <c:pt idx="13">
                  <c:v>Transport fees </c:v>
                </c:pt>
                <c:pt idx="14">
                  <c:v>Salary costs (permanent staff)</c:v>
                </c:pt>
                <c:pt idx="15">
                  <c:v>Salary costs (temporary staff)</c:v>
                </c:pt>
                <c:pt idx="16">
                  <c:v>Seeds</c:v>
                </c:pt>
                <c:pt idx="17">
                  <c:v>Manure and fertilizer</c:v>
                </c:pt>
                <c:pt idx="18">
                  <c:v>Plant protection</c:v>
                </c:pt>
                <c:pt idx="19">
                  <c:v>Fodder</c:v>
                </c:pt>
                <c:pt idx="20">
                  <c:v>Veterinary Services</c:v>
                </c:pt>
                <c:pt idx="21">
                  <c:v>Traction and mechanisation hire</c:v>
                </c:pt>
                <c:pt idx="22">
                  <c:v>Machinery repairs and maintenance</c:v>
                </c:pt>
                <c:pt idx="23">
                  <c:v>Infrastructure repairs and maintenance</c:v>
                </c:pt>
                <c:pt idx="24">
                  <c:v>Irrigation repair and maintenance</c:v>
                </c:pt>
                <c:pt idx="25">
                  <c:v>-</c:v>
                </c:pt>
                <c:pt idx="26">
                  <c:v>-</c:v>
                </c:pt>
              </c:strCache>
            </c:strRef>
          </c:tx>
          <c:invertIfNegative val="0"/>
          <c:dPt>
            <c:idx val="1"/>
            <c:invertIfNegative val="0"/>
            <c:bubble3D val="0"/>
            <c:spPr>
              <a:solidFill>
                <a:schemeClr val="tx2">
                  <a:lumMod val="60000"/>
                  <a:lumOff val="40000"/>
                </a:schemeClr>
              </a:solidFill>
            </c:spPr>
            <c:extLst>
              <c:ext xmlns:c16="http://schemas.microsoft.com/office/drawing/2014/chart" uri="{C3380CC4-5D6E-409C-BE32-E72D297353CC}">
                <c16:uniqueId val="{0000002C-BAAF-4374-8553-F2E74401B6DE}"/>
              </c:ext>
            </c:extLst>
          </c:dPt>
          <c:dPt>
            <c:idx val="9"/>
            <c:invertIfNegative val="0"/>
            <c:bubble3D val="0"/>
            <c:spPr>
              <a:solidFill>
                <a:schemeClr val="tx2">
                  <a:lumMod val="60000"/>
                  <a:lumOff val="40000"/>
                </a:schemeClr>
              </a:solidFill>
            </c:spPr>
            <c:extLst>
              <c:ext xmlns:c16="http://schemas.microsoft.com/office/drawing/2014/chart" uri="{C3380CC4-5D6E-409C-BE32-E72D297353CC}">
                <c16:uniqueId val="{00000001-D186-4F6D-A706-319755AAAC92}"/>
              </c:ext>
            </c:extLst>
          </c:dPt>
          <c:dPt>
            <c:idx val="10"/>
            <c:invertIfNegative val="0"/>
            <c:bubble3D val="0"/>
            <c:spPr>
              <a:solidFill>
                <a:schemeClr val="accent2"/>
              </a:solidFill>
            </c:spPr>
            <c:extLst>
              <c:ext xmlns:c16="http://schemas.microsoft.com/office/drawing/2014/chart" uri="{C3380CC4-5D6E-409C-BE32-E72D297353CC}">
                <c16:uniqueId val="{00000002-D186-4F6D-A706-319755AAAC92}"/>
              </c:ext>
            </c:extLst>
          </c:dPt>
          <c:dPt>
            <c:idx val="11"/>
            <c:invertIfNegative val="0"/>
            <c:bubble3D val="0"/>
            <c:spPr>
              <a:solidFill>
                <a:schemeClr val="accent2"/>
              </a:solidFill>
            </c:spPr>
            <c:extLst>
              <c:ext xmlns:c16="http://schemas.microsoft.com/office/drawing/2014/chart" uri="{C3380CC4-5D6E-409C-BE32-E72D297353CC}">
                <c16:uniqueId val="{00000003-D186-4F6D-A706-319755AAAC92}"/>
              </c:ext>
            </c:extLst>
          </c:dPt>
          <c:dPt>
            <c:idx val="12"/>
            <c:invertIfNegative val="0"/>
            <c:bubble3D val="0"/>
            <c:spPr>
              <a:solidFill>
                <a:schemeClr val="accent2"/>
              </a:solidFill>
            </c:spPr>
            <c:extLst>
              <c:ext xmlns:c16="http://schemas.microsoft.com/office/drawing/2014/chart" uri="{C3380CC4-5D6E-409C-BE32-E72D297353CC}">
                <c16:uniqueId val="{00000004-D186-4F6D-A706-319755AAAC92}"/>
              </c:ext>
            </c:extLst>
          </c:dPt>
          <c:dPt>
            <c:idx val="13"/>
            <c:invertIfNegative val="0"/>
            <c:bubble3D val="0"/>
            <c:spPr>
              <a:solidFill>
                <a:schemeClr val="accent2"/>
              </a:solidFill>
            </c:spPr>
            <c:extLst>
              <c:ext xmlns:c16="http://schemas.microsoft.com/office/drawing/2014/chart" uri="{C3380CC4-5D6E-409C-BE32-E72D297353CC}">
                <c16:uniqueId val="{00000005-D186-4F6D-A706-319755AAAC92}"/>
              </c:ext>
            </c:extLst>
          </c:dPt>
          <c:dPt>
            <c:idx val="14"/>
            <c:invertIfNegative val="0"/>
            <c:bubble3D val="0"/>
            <c:spPr>
              <a:solidFill>
                <a:schemeClr val="accent2"/>
              </a:solidFill>
            </c:spPr>
            <c:extLst>
              <c:ext xmlns:c16="http://schemas.microsoft.com/office/drawing/2014/chart" uri="{C3380CC4-5D6E-409C-BE32-E72D297353CC}">
                <c16:uniqueId val="{00000006-D186-4F6D-A706-319755AAAC92}"/>
              </c:ext>
            </c:extLst>
          </c:dPt>
          <c:dPt>
            <c:idx val="15"/>
            <c:invertIfNegative val="0"/>
            <c:bubble3D val="0"/>
            <c:spPr>
              <a:solidFill>
                <a:schemeClr val="accent2"/>
              </a:solidFill>
            </c:spPr>
            <c:extLst>
              <c:ext xmlns:c16="http://schemas.microsoft.com/office/drawing/2014/chart" uri="{C3380CC4-5D6E-409C-BE32-E72D297353CC}">
                <c16:uniqueId val="{0000000C-BAAF-4374-8553-F2E74401B6DE}"/>
              </c:ext>
            </c:extLst>
          </c:dPt>
          <c:dPt>
            <c:idx val="16"/>
            <c:invertIfNegative val="0"/>
            <c:bubble3D val="0"/>
            <c:spPr>
              <a:solidFill>
                <a:schemeClr val="accent2"/>
              </a:solidFill>
            </c:spPr>
            <c:extLst>
              <c:ext xmlns:c16="http://schemas.microsoft.com/office/drawing/2014/chart" uri="{C3380CC4-5D6E-409C-BE32-E72D297353CC}">
                <c16:uniqueId val="{0000000D-BAAF-4374-8553-F2E74401B6DE}"/>
              </c:ext>
            </c:extLst>
          </c:dPt>
          <c:dPt>
            <c:idx val="17"/>
            <c:invertIfNegative val="0"/>
            <c:bubble3D val="0"/>
            <c:spPr>
              <a:solidFill>
                <a:schemeClr val="accent2"/>
              </a:solidFill>
            </c:spPr>
            <c:extLst>
              <c:ext xmlns:c16="http://schemas.microsoft.com/office/drawing/2014/chart" uri="{C3380CC4-5D6E-409C-BE32-E72D297353CC}">
                <c16:uniqueId val="{0000000E-BAAF-4374-8553-F2E74401B6DE}"/>
              </c:ext>
            </c:extLst>
          </c:dPt>
          <c:dPt>
            <c:idx val="18"/>
            <c:invertIfNegative val="0"/>
            <c:bubble3D val="0"/>
            <c:spPr>
              <a:solidFill>
                <a:schemeClr val="accent2"/>
              </a:solidFill>
            </c:spPr>
            <c:extLst>
              <c:ext xmlns:c16="http://schemas.microsoft.com/office/drawing/2014/chart" uri="{C3380CC4-5D6E-409C-BE32-E72D297353CC}">
                <c16:uniqueId val="{0000000F-BAAF-4374-8553-F2E74401B6DE}"/>
              </c:ext>
            </c:extLst>
          </c:dPt>
          <c:dPt>
            <c:idx val="19"/>
            <c:invertIfNegative val="0"/>
            <c:bubble3D val="0"/>
            <c:spPr>
              <a:solidFill>
                <a:schemeClr val="accent2"/>
              </a:solidFill>
            </c:spPr>
            <c:extLst>
              <c:ext xmlns:c16="http://schemas.microsoft.com/office/drawing/2014/chart" uri="{C3380CC4-5D6E-409C-BE32-E72D297353CC}">
                <c16:uniqueId val="{00000010-BAAF-4374-8553-F2E74401B6DE}"/>
              </c:ext>
            </c:extLst>
          </c:dPt>
          <c:dPt>
            <c:idx val="20"/>
            <c:invertIfNegative val="0"/>
            <c:bubble3D val="0"/>
            <c:spPr>
              <a:solidFill>
                <a:schemeClr val="accent2"/>
              </a:solidFill>
            </c:spPr>
            <c:extLst>
              <c:ext xmlns:c16="http://schemas.microsoft.com/office/drawing/2014/chart" uri="{C3380CC4-5D6E-409C-BE32-E72D297353CC}">
                <c16:uniqueId val="{00000011-BAAF-4374-8553-F2E74401B6DE}"/>
              </c:ext>
            </c:extLst>
          </c:dPt>
          <c:dPt>
            <c:idx val="21"/>
            <c:invertIfNegative val="0"/>
            <c:bubble3D val="0"/>
            <c:spPr>
              <a:solidFill>
                <a:schemeClr val="accent2"/>
              </a:solidFill>
            </c:spPr>
            <c:extLst>
              <c:ext xmlns:c16="http://schemas.microsoft.com/office/drawing/2014/chart" uri="{C3380CC4-5D6E-409C-BE32-E72D297353CC}">
                <c16:uniqueId val="{00000012-BAAF-4374-8553-F2E74401B6DE}"/>
              </c:ext>
            </c:extLst>
          </c:dPt>
          <c:dPt>
            <c:idx val="22"/>
            <c:invertIfNegative val="0"/>
            <c:bubble3D val="0"/>
            <c:spPr>
              <a:solidFill>
                <a:schemeClr val="accent2"/>
              </a:solidFill>
            </c:spPr>
            <c:extLst>
              <c:ext xmlns:c16="http://schemas.microsoft.com/office/drawing/2014/chart" uri="{C3380CC4-5D6E-409C-BE32-E72D297353CC}">
                <c16:uniqueId val="{00000013-BAAF-4374-8553-F2E74401B6DE}"/>
              </c:ext>
            </c:extLst>
          </c:dPt>
          <c:dPt>
            <c:idx val="23"/>
            <c:invertIfNegative val="0"/>
            <c:bubble3D val="0"/>
            <c:spPr>
              <a:solidFill>
                <a:schemeClr val="accent2"/>
              </a:solidFill>
            </c:spPr>
            <c:extLst>
              <c:ext xmlns:c16="http://schemas.microsoft.com/office/drawing/2014/chart" uri="{C3380CC4-5D6E-409C-BE32-E72D297353CC}">
                <c16:uniqueId val="{00000014-BAAF-4374-8553-F2E74401B6DE}"/>
              </c:ext>
            </c:extLst>
          </c:dPt>
          <c:dPt>
            <c:idx val="24"/>
            <c:invertIfNegative val="0"/>
            <c:bubble3D val="0"/>
            <c:spPr>
              <a:solidFill>
                <a:schemeClr val="accent2"/>
              </a:solidFill>
            </c:spPr>
            <c:extLst>
              <c:ext xmlns:c16="http://schemas.microsoft.com/office/drawing/2014/chart" uri="{C3380CC4-5D6E-409C-BE32-E72D297353CC}">
                <c16:uniqueId val="{00000015-BAAF-4374-8553-F2E74401B6DE}"/>
              </c:ext>
            </c:extLst>
          </c:dPt>
          <c:dPt>
            <c:idx val="25"/>
            <c:invertIfNegative val="0"/>
            <c:bubble3D val="0"/>
            <c:spPr>
              <a:solidFill>
                <a:schemeClr val="accent2"/>
              </a:solidFill>
            </c:spPr>
            <c:extLst>
              <c:ext xmlns:c16="http://schemas.microsoft.com/office/drawing/2014/chart" uri="{C3380CC4-5D6E-409C-BE32-E72D297353CC}">
                <c16:uniqueId val="{00000016-BAAF-4374-8553-F2E74401B6DE}"/>
              </c:ext>
            </c:extLst>
          </c:dPt>
          <c:dPt>
            <c:idx val="26"/>
            <c:invertIfNegative val="0"/>
            <c:bubble3D val="0"/>
            <c:spPr>
              <a:solidFill>
                <a:schemeClr val="accent2"/>
              </a:solidFill>
            </c:spPr>
            <c:extLst>
              <c:ext xmlns:c16="http://schemas.microsoft.com/office/drawing/2014/chart" uri="{C3380CC4-5D6E-409C-BE32-E72D297353CC}">
                <c16:uniqueId val="{00000017-BAAF-4374-8553-F2E74401B6DE}"/>
              </c:ext>
            </c:extLst>
          </c:dPt>
          <c:dLbls>
            <c:spPr>
              <a:noFill/>
              <a:ln>
                <a:noFill/>
              </a:ln>
              <a:effectLst/>
            </c:sp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ext>
            </c:extLst>
          </c:dLbls>
          <c:cat>
            <c:strRef>
              <c:f>'Graph table'!$B$7:$B$33</c:f>
              <c:strCache>
                <c:ptCount val="27"/>
                <c:pt idx="0">
                  <c:v>Financing fees</c:v>
                </c:pt>
                <c:pt idx="1">
                  <c:v>Depreciation costs</c:v>
                </c:pt>
                <c:pt idx="2">
                  <c:v>Membership fees </c:v>
                </c:pt>
                <c:pt idx="3">
                  <c:v>Insurance costs</c:v>
                </c:pt>
                <c:pt idx="4">
                  <c:v>Land tax</c:v>
                </c:pt>
                <c:pt idx="5">
                  <c:v>Social fund contribution</c:v>
                </c:pt>
                <c:pt idx="6">
                  <c:v>Leasing fees for equipment</c:v>
                </c:pt>
                <c:pt idx="7">
                  <c:v>Rental costs for land</c:v>
                </c:pt>
                <c:pt idx="8">
                  <c:v>-</c:v>
                </c:pt>
                <c:pt idx="9">
                  <c:v>-</c:v>
                </c:pt>
                <c:pt idx="10">
                  <c:v>Fuel and gas costs</c:v>
                </c:pt>
                <c:pt idx="11">
                  <c:v>Water fees</c:v>
                </c:pt>
                <c:pt idx="12">
                  <c:v>Electricity fees</c:v>
                </c:pt>
                <c:pt idx="13">
                  <c:v>Transport fees </c:v>
                </c:pt>
                <c:pt idx="14">
                  <c:v>Salary costs (permanent staff)</c:v>
                </c:pt>
                <c:pt idx="15">
                  <c:v>Salary costs (temporary staff)</c:v>
                </c:pt>
                <c:pt idx="16">
                  <c:v>Seeds</c:v>
                </c:pt>
                <c:pt idx="17">
                  <c:v>Manure and fertilizer</c:v>
                </c:pt>
                <c:pt idx="18">
                  <c:v>Plant protection</c:v>
                </c:pt>
                <c:pt idx="19">
                  <c:v>Fodder</c:v>
                </c:pt>
                <c:pt idx="20">
                  <c:v>Veterinary Services</c:v>
                </c:pt>
                <c:pt idx="21">
                  <c:v>Traction and mechanisation hire</c:v>
                </c:pt>
                <c:pt idx="22">
                  <c:v>Machinery repairs and maintenance</c:v>
                </c:pt>
                <c:pt idx="23">
                  <c:v>Infrastructure repairs and maintenance</c:v>
                </c:pt>
                <c:pt idx="24">
                  <c:v>Irrigation repair and maintenance</c:v>
                </c:pt>
                <c:pt idx="25">
                  <c:v>-</c:v>
                </c:pt>
                <c:pt idx="26">
                  <c:v>-</c:v>
                </c:pt>
              </c:strCache>
            </c:strRef>
          </c:cat>
          <c:val>
            <c:numRef>
              <c:f>'Graph table'!$C$7:$C$33</c:f>
              <c:numCache>
                <c:formatCode>#,##0</c:formatCode>
                <c:ptCount val="27"/>
                <c:pt idx="0">
                  <c:v>253130.63786172066</c:v>
                </c:pt>
                <c:pt idx="1">
                  <c:v>34649.122807017549</c:v>
                </c:pt>
                <c:pt idx="2">
                  <c:v>0</c:v>
                </c:pt>
                <c:pt idx="3">
                  <c:v>0</c:v>
                </c:pt>
                <c:pt idx="4">
                  <c:v>48000</c:v>
                </c:pt>
                <c:pt idx="5">
                  <c:v>12000</c:v>
                </c:pt>
                <c:pt idx="6">
                  <c:v>0</c:v>
                </c:pt>
                <c:pt idx="7">
                  <c:v>0</c:v>
                </c:pt>
                <c:pt idx="8">
                  <c:v>0</c:v>
                </c:pt>
                <c:pt idx="9">
                  <c:v>0</c:v>
                </c:pt>
                <c:pt idx="10">
                  <c:v>3949.9992000000002</c:v>
                </c:pt>
                <c:pt idx="11">
                  <c:v>0</c:v>
                </c:pt>
                <c:pt idx="12">
                  <c:v>0</c:v>
                </c:pt>
                <c:pt idx="13">
                  <c:v>0</c:v>
                </c:pt>
                <c:pt idx="14">
                  <c:v>0</c:v>
                </c:pt>
                <c:pt idx="15">
                  <c:v>216000</c:v>
                </c:pt>
                <c:pt idx="16">
                  <c:v>6000</c:v>
                </c:pt>
                <c:pt idx="17">
                  <c:v>3499.9999199999988</c:v>
                </c:pt>
                <c:pt idx="18">
                  <c:v>30000</c:v>
                </c:pt>
                <c:pt idx="19">
                  <c:v>0</c:v>
                </c:pt>
                <c:pt idx="20">
                  <c:v>0</c:v>
                </c:pt>
                <c:pt idx="21">
                  <c:v>0</c:v>
                </c:pt>
                <c:pt idx="22">
                  <c:v>30000</c:v>
                </c:pt>
                <c:pt idx="23">
                  <c:v>0</c:v>
                </c:pt>
                <c:pt idx="24">
                  <c:v>0</c:v>
                </c:pt>
                <c:pt idx="25">
                  <c:v>0</c:v>
                </c:pt>
                <c:pt idx="26">
                  <c:v>0</c:v>
                </c:pt>
              </c:numCache>
            </c:numRef>
          </c:val>
          <c:extLst>
            <c:ext xmlns:c16="http://schemas.microsoft.com/office/drawing/2014/chart" uri="{C3380CC4-5D6E-409C-BE32-E72D297353CC}">
              <c16:uniqueId val="{00000000-D186-4F6D-A706-319755AAAC92}"/>
            </c:ext>
          </c:extLst>
        </c:ser>
        <c:dLbls>
          <c:showLegendKey val="0"/>
          <c:showVal val="0"/>
          <c:showCatName val="0"/>
          <c:showSerName val="0"/>
          <c:showPercent val="0"/>
          <c:showBubbleSize val="0"/>
        </c:dLbls>
        <c:gapWidth val="75"/>
        <c:overlap val="-25"/>
        <c:axId val="45028864"/>
        <c:axId val="45030400"/>
      </c:barChart>
      <c:catAx>
        <c:axId val="45028864"/>
        <c:scaling>
          <c:orientation val="minMax"/>
        </c:scaling>
        <c:delete val="0"/>
        <c:axPos val="b"/>
        <c:numFmt formatCode="General" sourceLinked="0"/>
        <c:majorTickMark val="none"/>
        <c:minorTickMark val="none"/>
        <c:tickLblPos val="nextTo"/>
        <c:txPr>
          <a:bodyPr/>
          <a:lstStyle/>
          <a:p>
            <a:pPr>
              <a:defRPr sz="1000" b="0"/>
            </a:pPr>
            <a:endParaRPr lang="en-US"/>
          </a:p>
        </c:txPr>
        <c:crossAx val="45030400"/>
        <c:crosses val="autoZero"/>
        <c:auto val="1"/>
        <c:lblAlgn val="ctr"/>
        <c:lblOffset val="100"/>
        <c:noMultiLvlLbl val="0"/>
      </c:catAx>
      <c:valAx>
        <c:axId val="45030400"/>
        <c:scaling>
          <c:orientation val="minMax"/>
        </c:scaling>
        <c:delete val="0"/>
        <c:axPos val="l"/>
        <c:majorGridlines/>
        <c:numFmt formatCode="#,##0" sourceLinked="0"/>
        <c:majorTickMark val="none"/>
        <c:minorTickMark val="none"/>
        <c:tickLblPos val="nextTo"/>
        <c:spPr>
          <a:ln w="9525">
            <a:noFill/>
          </a:ln>
        </c:spPr>
        <c:crossAx val="45028864"/>
        <c:crosses val="autoZero"/>
        <c:crossBetween val="between"/>
      </c:valAx>
    </c:plotArea>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3" Type="http://schemas.openxmlformats.org/officeDocument/2006/relationships/hyperlink" Target="https://energypedia.info/wiki/Toolbox_on_SPIS" TargetMode="External"/><Relationship Id="rId7" Type="http://schemas.openxmlformats.org/officeDocument/2006/relationships/image" Target="../media/image6.png"/><Relationship Id="rId2" Type="http://schemas.openxmlformats.org/officeDocument/2006/relationships/image" Target="../media/image2.png"/><Relationship Id="rId1" Type="http://schemas.openxmlformats.org/officeDocument/2006/relationships/image" Target="../media/image1.png"/><Relationship Id="rId6" Type="http://schemas.openxmlformats.org/officeDocument/2006/relationships/image" Target="../media/image5.png"/><Relationship Id="rId5" Type="http://schemas.openxmlformats.org/officeDocument/2006/relationships/image" Target="../media/image4.png"/><Relationship Id="rId4" Type="http://schemas.openxmlformats.org/officeDocument/2006/relationships/image" Target="../media/image3.gif"/></Relationships>
</file>

<file path=xl/drawings/_rels/drawing2.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8.png"/><Relationship Id="rId1" Type="http://schemas.openxmlformats.org/officeDocument/2006/relationships/image" Target="../media/image7.png"/><Relationship Id="rId6" Type="http://schemas.microsoft.com/office/2007/relationships/hdphoto" Target="../media/hdphoto2.wdp"/><Relationship Id="rId5" Type="http://schemas.openxmlformats.org/officeDocument/2006/relationships/image" Target="../media/image10.png"/><Relationship Id="rId4" Type="http://schemas.openxmlformats.org/officeDocument/2006/relationships/image" Target="../media/image9.png"/></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1.jpe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1.jpeg"/></Relationships>
</file>

<file path=xl/drawings/drawing1.xml><?xml version="1.0" encoding="utf-8"?>
<xdr:wsDr xmlns:xdr="http://schemas.openxmlformats.org/drawingml/2006/spreadsheetDrawing" xmlns:a="http://schemas.openxmlformats.org/drawingml/2006/main">
  <xdr:twoCellAnchor editAs="oneCell">
    <xdr:from>
      <xdr:col>0</xdr:col>
      <xdr:colOff>109107</xdr:colOff>
      <xdr:row>1</xdr:row>
      <xdr:rowOff>8659</xdr:rowOff>
    </xdr:from>
    <xdr:to>
      <xdr:col>2</xdr:col>
      <xdr:colOff>262821</xdr:colOff>
      <xdr:row>50</xdr:row>
      <xdr:rowOff>149972</xdr:rowOff>
    </xdr:to>
    <xdr:pic>
      <xdr:nvPicPr>
        <xdr:cNvPr id="2" name="Grafik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09107" y="170584"/>
          <a:ext cx="1315764" cy="8208988"/>
        </a:xfrm>
        <a:prstGeom prst="rect">
          <a:avLst/>
        </a:prstGeom>
      </xdr:spPr>
    </xdr:pic>
    <xdr:clientData/>
  </xdr:twoCellAnchor>
  <xdr:twoCellAnchor editAs="oneCell">
    <xdr:from>
      <xdr:col>2</xdr:col>
      <xdr:colOff>337200</xdr:colOff>
      <xdr:row>1</xdr:row>
      <xdr:rowOff>0</xdr:rowOff>
    </xdr:from>
    <xdr:to>
      <xdr:col>9</xdr:col>
      <xdr:colOff>309562</xdr:colOff>
      <xdr:row>9</xdr:row>
      <xdr:rowOff>769</xdr:rowOff>
    </xdr:to>
    <xdr:pic>
      <xdr:nvPicPr>
        <xdr:cNvPr id="3" name="Grafik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499250" y="161925"/>
          <a:ext cx="4039537" cy="1296169"/>
        </a:xfrm>
        <a:prstGeom prst="rect">
          <a:avLst/>
        </a:prstGeom>
        <a:solidFill>
          <a:schemeClr val="accent3">
            <a:lumMod val="20000"/>
            <a:lumOff val="80000"/>
          </a:schemeClr>
        </a:solidFill>
        <a:ln>
          <a:noFill/>
        </a:ln>
      </xdr:spPr>
    </xdr:pic>
    <xdr:clientData/>
  </xdr:twoCellAnchor>
  <xdr:twoCellAnchor>
    <xdr:from>
      <xdr:col>3</xdr:col>
      <xdr:colOff>1680</xdr:colOff>
      <xdr:row>26</xdr:row>
      <xdr:rowOff>6927</xdr:rowOff>
    </xdr:from>
    <xdr:to>
      <xdr:col>9</xdr:col>
      <xdr:colOff>752474</xdr:colOff>
      <xdr:row>35</xdr:row>
      <xdr:rowOff>28575</xdr:rowOff>
    </xdr:to>
    <xdr:sp macro="" textlink="">
      <xdr:nvSpPr>
        <xdr:cNvPr id="4" name="Rechteck 3">
          <a:hlinkClick xmlns:r="http://schemas.openxmlformats.org/officeDocument/2006/relationships" r:id="rId3"/>
          <a:extLst>
            <a:ext uri="{FF2B5EF4-FFF2-40B4-BE49-F238E27FC236}">
              <a16:creationId xmlns:a16="http://schemas.microsoft.com/office/drawing/2014/main" id="{00000000-0008-0000-0000-000004000000}"/>
            </a:ext>
          </a:extLst>
        </xdr:cNvPr>
        <xdr:cNvSpPr/>
      </xdr:nvSpPr>
      <xdr:spPr>
        <a:xfrm>
          <a:off x="1744755" y="4216977"/>
          <a:ext cx="4236944" cy="1545648"/>
        </a:xfrm>
        <a:prstGeom prst="rect">
          <a:avLst/>
        </a:prstGeom>
        <a:solidFill>
          <a:schemeClr val="accent3">
            <a:lumMod val="40000"/>
            <a:lumOff val="60000"/>
          </a:schemeClr>
        </a:solidFill>
        <a:ln>
          <a:solidFill>
            <a:schemeClr val="accent3">
              <a:lumMod val="7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marL="0" marR="0" lvl="0" indent="0" algn="l" defTabSz="914400" eaLnBrk="1" fontAlgn="auto" latinLnBrk="0" hangingPunct="1">
            <a:lnSpc>
              <a:spcPct val="100000"/>
            </a:lnSpc>
            <a:spcBef>
              <a:spcPts val="0"/>
            </a:spcBef>
            <a:spcAft>
              <a:spcPts val="0"/>
            </a:spcAft>
            <a:buClrTx/>
            <a:buSzTx/>
            <a:buFontTx/>
            <a:buNone/>
            <a:tabLst/>
            <a:defRPr/>
          </a:pPr>
          <a:r>
            <a:rPr lang="de-DE" sz="1000" b="0" i="0" u="none" strike="noStrike">
              <a:solidFill>
                <a:sysClr val="windowText" lastClr="000000"/>
              </a:solidFill>
              <a:effectLst/>
              <a:latin typeface="Arial" panose="020B0604020202020204" pitchFamily="34" charset="0"/>
              <a:ea typeface="+mn-ea"/>
              <a:cs typeface="Arial" panose="020B0604020202020204" pitchFamily="34" charset="0"/>
            </a:rPr>
            <a:t>● Only add data into white (non-coloured) cells</a:t>
          </a:r>
          <a:r>
            <a:rPr lang="de-DE" sz="1000" b="0" i="0">
              <a:solidFill>
                <a:sysClr val="windowText" lastClr="000000"/>
              </a:solidFill>
              <a:effectLst/>
              <a:latin typeface="Arial" panose="020B0604020202020204" pitchFamily="34" charset="0"/>
              <a:ea typeface="+mn-ea"/>
              <a:cs typeface="Arial" panose="020B0604020202020204" pitchFamily="34" charset="0"/>
            </a:rPr>
            <a:t>!</a:t>
          </a:r>
          <a:endParaRPr lang="de-DE" sz="1000">
            <a:solidFill>
              <a:sysClr val="windowText" lastClr="000000"/>
            </a:solidFill>
            <a:effectLst/>
            <a:latin typeface="Arial" panose="020B0604020202020204" pitchFamily="34" charset="0"/>
            <a:cs typeface="Arial" panose="020B0604020202020204"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lang="de-DE" sz="1100" b="0" i="0">
              <a:solidFill>
                <a:sysClr val="windowText" lastClr="000000"/>
              </a:solidFill>
              <a:effectLst/>
              <a:latin typeface="+mn-lt"/>
              <a:ea typeface="+mn-ea"/>
              <a:cs typeface="+mn-cs"/>
            </a:rPr>
            <a:t>● </a:t>
          </a:r>
          <a:r>
            <a:rPr lang="de-DE" sz="1000">
              <a:solidFill>
                <a:sysClr val="windowText" lastClr="000000"/>
              </a:solidFill>
              <a:effectLst/>
              <a:latin typeface="Arial" panose="020B0604020202020204" pitchFamily="34" charset="0"/>
              <a:ea typeface="+mn-ea"/>
              <a:cs typeface="Arial" panose="020B0604020202020204" pitchFamily="34" charset="0"/>
            </a:rPr>
            <a:t>It may contain illustrative sample values and text. Please adjust or remove.</a:t>
          </a:r>
        </a:p>
        <a:p>
          <a:pPr algn="l"/>
          <a:r>
            <a:rPr lang="de-DE" sz="1000" b="0" i="0">
              <a:solidFill>
                <a:sysClr val="windowText" lastClr="000000"/>
              </a:solidFill>
              <a:effectLst/>
              <a:latin typeface="Arial" panose="020B0604020202020204" pitchFamily="34" charset="0"/>
              <a:ea typeface="+mn-ea"/>
              <a:cs typeface="Arial" panose="020B0604020202020204" pitchFamily="34" charset="0"/>
            </a:rPr>
            <a:t>● </a:t>
          </a:r>
          <a:r>
            <a:rPr lang="de-DE" sz="1000" b="0" i="0" u="none" strike="noStrike">
              <a:solidFill>
                <a:sysClr val="windowText" lastClr="000000"/>
              </a:solidFill>
              <a:effectLst/>
              <a:latin typeface="Arial" panose="020B0604020202020204" pitchFamily="34" charset="0"/>
              <a:ea typeface="+mn-ea"/>
              <a:cs typeface="Arial" panose="020B0604020202020204" pitchFamily="34" charset="0"/>
            </a:rPr>
            <a:t>This tool provides an indicative assessment of farm profitability, and should be complemented by deeper and more detailed assessments, market analysis and other due diligence, before committing to large-scale investments.</a:t>
          </a:r>
        </a:p>
        <a:p>
          <a:pPr marL="0" marR="0" lvl="0" indent="0" algn="l" defTabSz="914400" eaLnBrk="1" fontAlgn="auto" latinLnBrk="0" hangingPunct="1">
            <a:lnSpc>
              <a:spcPct val="100000"/>
            </a:lnSpc>
            <a:spcBef>
              <a:spcPts val="0"/>
            </a:spcBef>
            <a:spcAft>
              <a:spcPts val="0"/>
            </a:spcAft>
            <a:buClrTx/>
            <a:buSzTx/>
            <a:buFontTx/>
            <a:buNone/>
            <a:tabLst/>
            <a:defRPr/>
          </a:pPr>
          <a:r>
            <a:rPr lang="de-DE" sz="1100">
              <a:solidFill>
                <a:sysClr val="windowText" lastClr="000000"/>
              </a:solidFill>
              <a:effectLst/>
              <a:latin typeface="+mn-lt"/>
              <a:ea typeface="+mn-ea"/>
              <a:cs typeface="+mn-cs"/>
            </a:rPr>
            <a:t>● </a:t>
          </a:r>
          <a:r>
            <a:rPr lang="de-DE" sz="1000" b="0" i="0" u="none" strike="noStrike">
              <a:solidFill>
                <a:sysClr val="windowText" lastClr="000000"/>
              </a:solidFill>
              <a:effectLst/>
              <a:latin typeface="Arial" panose="020B0604020202020204" pitchFamily="34" charset="0"/>
              <a:ea typeface="+mn-ea"/>
              <a:cs typeface="Arial" panose="020B0604020202020204" pitchFamily="34" charset="0"/>
            </a:rPr>
            <a:t>This tool contains numerous critical formulas or calculations.</a:t>
          </a:r>
          <a:endParaRPr lang="en-US" sz="1000" b="0" i="0" u="none" strike="noStrike">
            <a:solidFill>
              <a:sysClr val="windowText" lastClr="000000"/>
            </a:solidFill>
            <a:effectLst/>
            <a:latin typeface="Arial" panose="020B0604020202020204" pitchFamily="34" charset="0"/>
            <a:ea typeface="+mn-ea"/>
            <a:cs typeface="Arial" panose="020B0604020202020204" pitchFamily="34" charset="0"/>
          </a:endParaRPr>
        </a:p>
        <a:p>
          <a:pPr algn="l"/>
          <a:r>
            <a:rPr lang="de-DE" sz="1000" b="0" i="0" u="none" strike="noStrike">
              <a:solidFill>
                <a:sysClr val="windowText" lastClr="000000"/>
              </a:solidFill>
              <a:effectLst/>
              <a:latin typeface="Arial" panose="020B0604020202020204" pitchFamily="34" charset="0"/>
              <a:ea typeface="+mn-ea"/>
              <a:cs typeface="Arial" panose="020B0604020202020204" pitchFamily="34" charset="0"/>
            </a:rPr>
            <a:t>● For password visit: https://energypedia.info/wiki/Toolbox_on_SPIS</a:t>
          </a:r>
        </a:p>
      </xdr:txBody>
    </xdr:sp>
    <xdr:clientData/>
  </xdr:twoCellAnchor>
  <xdr:twoCellAnchor editAs="oneCell">
    <xdr:from>
      <xdr:col>6</xdr:col>
      <xdr:colOff>12326</xdr:colOff>
      <xdr:row>103</xdr:row>
      <xdr:rowOff>114778</xdr:rowOff>
    </xdr:from>
    <xdr:to>
      <xdr:col>8</xdr:col>
      <xdr:colOff>118782</xdr:colOff>
      <xdr:row>107</xdr:row>
      <xdr:rowOff>156881</xdr:rowOff>
    </xdr:to>
    <xdr:pic>
      <xdr:nvPicPr>
        <xdr:cNvPr id="5" name="Grafik 4">
          <a:extLst>
            <a:ext uri="{FF2B5EF4-FFF2-40B4-BE49-F238E27FC236}">
              <a16:creationId xmlns:a16="http://schemas.microsoft.com/office/drawing/2014/main" id="{00000000-0008-0000-0000-000005000000}"/>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tretch>
          <a:fillRect/>
        </a:stretch>
      </xdr:blipFill>
      <xdr:spPr>
        <a:xfrm>
          <a:off x="3498476" y="16802578"/>
          <a:ext cx="1268506" cy="689803"/>
        </a:xfrm>
        <a:prstGeom prst="rect">
          <a:avLst/>
        </a:prstGeom>
      </xdr:spPr>
    </xdr:pic>
    <xdr:clientData/>
  </xdr:twoCellAnchor>
  <xdr:twoCellAnchor editAs="oneCell">
    <xdr:from>
      <xdr:col>7</xdr:col>
      <xdr:colOff>54574</xdr:colOff>
      <xdr:row>2</xdr:row>
      <xdr:rowOff>15876</xdr:rowOff>
    </xdr:from>
    <xdr:to>
      <xdr:col>9</xdr:col>
      <xdr:colOff>761999</xdr:colOff>
      <xdr:row>9</xdr:row>
      <xdr:rowOff>1672</xdr:rowOff>
    </xdr:to>
    <xdr:pic>
      <xdr:nvPicPr>
        <xdr:cNvPr id="6" name="Grafik 5">
          <a:extLst>
            <a:ext uri="{FF2B5EF4-FFF2-40B4-BE49-F238E27FC236}">
              <a16:creationId xmlns:a16="http://schemas.microsoft.com/office/drawing/2014/main" id="{00000000-0008-0000-0000-000006000000}"/>
            </a:ext>
          </a:extLst>
        </xdr:cNvPr>
        <xdr:cNvPicPr preferRelativeResize="0">
          <a:picLocks noChangeAspect="1"/>
        </xdr:cNvPicPr>
      </xdr:nvPicPr>
      <xdr:blipFill rotWithShape="1">
        <a:blip xmlns:r="http://schemas.openxmlformats.org/officeDocument/2006/relationships" r:embed="rId5" cstate="print">
          <a:extLst>
            <a:ext uri="{28A0092B-C50C-407E-A947-70E740481C1C}">
              <a14:useLocalDpi xmlns:a14="http://schemas.microsoft.com/office/drawing/2010/main" val="0"/>
            </a:ext>
          </a:extLst>
        </a:blip>
        <a:srcRect l="55662" t="13843"/>
        <a:stretch/>
      </xdr:blipFill>
      <xdr:spPr>
        <a:xfrm>
          <a:off x="4388449" y="339726"/>
          <a:ext cx="2002825" cy="1119271"/>
        </a:xfrm>
        <a:prstGeom prst="rect">
          <a:avLst/>
        </a:prstGeom>
        <a:solidFill>
          <a:schemeClr val="accent3">
            <a:lumMod val="20000"/>
            <a:lumOff val="80000"/>
          </a:schemeClr>
        </a:solidFill>
        <a:ln>
          <a:noFill/>
        </a:ln>
      </xdr:spPr>
    </xdr:pic>
    <xdr:clientData/>
  </xdr:twoCellAnchor>
  <xdr:oneCellAnchor>
    <xdr:from>
      <xdr:col>8</xdr:col>
      <xdr:colOff>0</xdr:colOff>
      <xdr:row>5</xdr:row>
      <xdr:rowOff>0</xdr:rowOff>
    </xdr:from>
    <xdr:ext cx="184731" cy="264560"/>
    <xdr:sp macro="" textlink="">
      <xdr:nvSpPr>
        <xdr:cNvPr id="7" name="Textfeld 6">
          <a:extLst>
            <a:ext uri="{FF2B5EF4-FFF2-40B4-BE49-F238E27FC236}">
              <a16:creationId xmlns:a16="http://schemas.microsoft.com/office/drawing/2014/main" id="{00000000-0008-0000-0000-000007000000}"/>
            </a:ext>
          </a:extLst>
        </xdr:cNvPr>
        <xdr:cNvSpPr txBox="1"/>
      </xdr:nvSpPr>
      <xdr:spPr>
        <a:xfrm>
          <a:off x="4648200" y="809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oneCellAnchor>
    <xdr:from>
      <xdr:col>3</xdr:col>
      <xdr:colOff>0</xdr:colOff>
      <xdr:row>36</xdr:row>
      <xdr:rowOff>0</xdr:rowOff>
    </xdr:from>
    <xdr:ext cx="184731" cy="264560"/>
    <xdr:sp macro="" textlink="">
      <xdr:nvSpPr>
        <xdr:cNvPr id="8" name="Textfeld 7">
          <a:extLst>
            <a:ext uri="{FF2B5EF4-FFF2-40B4-BE49-F238E27FC236}">
              <a16:creationId xmlns:a16="http://schemas.microsoft.com/office/drawing/2014/main" id="{00000000-0008-0000-0000-000008000000}"/>
            </a:ext>
          </a:extLst>
        </xdr:cNvPr>
        <xdr:cNvSpPr txBox="1"/>
      </xdr:nvSpPr>
      <xdr:spPr>
        <a:xfrm>
          <a:off x="1743075" y="50196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twoCellAnchor>
    <xdr:from>
      <xdr:col>2</xdr:col>
      <xdr:colOff>260350</xdr:colOff>
      <xdr:row>11</xdr:row>
      <xdr:rowOff>69850</xdr:rowOff>
    </xdr:from>
    <xdr:to>
      <xdr:col>9</xdr:col>
      <xdr:colOff>756391</xdr:colOff>
      <xdr:row>14</xdr:row>
      <xdr:rowOff>116607</xdr:rowOff>
    </xdr:to>
    <xdr:grpSp>
      <xdr:nvGrpSpPr>
        <xdr:cNvPr id="10" name="Gruppieren 9">
          <a:extLst>
            <a:ext uri="{FF2B5EF4-FFF2-40B4-BE49-F238E27FC236}">
              <a16:creationId xmlns:a16="http://schemas.microsoft.com/office/drawing/2014/main" id="{00000000-0008-0000-0000-00000A000000}"/>
            </a:ext>
          </a:extLst>
        </xdr:cNvPr>
        <xdr:cNvGrpSpPr>
          <a:grpSpLocks noChangeAspect="1"/>
        </xdr:cNvGrpSpPr>
      </xdr:nvGrpSpPr>
      <xdr:grpSpPr>
        <a:xfrm>
          <a:off x="1422400" y="1851025"/>
          <a:ext cx="4563216" cy="532532"/>
          <a:chOff x="309337" y="3382268"/>
          <a:chExt cx="10920586" cy="1238051"/>
        </a:xfrm>
      </xdr:grpSpPr>
      <xdr:pic>
        <xdr:nvPicPr>
          <xdr:cNvPr id="11" name="Inhaltsplatzhalter 3">
            <a:extLst>
              <a:ext uri="{FF2B5EF4-FFF2-40B4-BE49-F238E27FC236}">
                <a16:creationId xmlns:a16="http://schemas.microsoft.com/office/drawing/2014/main" id="{00000000-0008-0000-0000-00000B000000}"/>
              </a:ext>
            </a:extLst>
          </xdr:cNvPr>
          <xdr:cNvPicPr>
            <a:picLocks noChangeAspect="1"/>
          </xdr:cNvPicPr>
        </xdr:nvPicPr>
        <xdr:blipFill rotWithShape="1">
          <a:blip xmlns:r="http://schemas.openxmlformats.org/officeDocument/2006/relationships" r:embed="rId6" cstate="print">
            <a:extLst>
              <a:ext uri="{28A0092B-C50C-407E-A947-70E740481C1C}">
                <a14:useLocalDpi xmlns:a14="http://schemas.microsoft.com/office/drawing/2010/main" val="0"/>
              </a:ext>
            </a:extLst>
          </a:blip>
          <a:srcRect r="9117"/>
          <a:stretch/>
        </xdr:blipFill>
        <xdr:spPr>
          <a:xfrm>
            <a:off x="1673090" y="3382268"/>
            <a:ext cx="9556833" cy="1238051"/>
          </a:xfrm>
          <a:prstGeom prst="rect">
            <a:avLst/>
          </a:prstGeom>
        </xdr:spPr>
      </xdr:pic>
      <xdr:pic>
        <xdr:nvPicPr>
          <xdr:cNvPr id="12" name="Grafik 11">
            <a:extLst>
              <a:ext uri="{FF2B5EF4-FFF2-40B4-BE49-F238E27FC236}">
                <a16:creationId xmlns:a16="http://schemas.microsoft.com/office/drawing/2014/main" id="{00000000-0008-0000-0000-00000C000000}"/>
              </a:ext>
            </a:extLst>
          </xdr:cNvPr>
          <xdr:cNvPicPr>
            <a:picLocks noChangeAspect="1"/>
          </xdr:cNvPicPr>
        </xdr:nvPicPr>
        <xdr:blipFill rotWithShape="1">
          <a:blip xmlns:r="http://schemas.openxmlformats.org/officeDocument/2006/relationships" r:embed="rId7"/>
          <a:srcRect r="2320"/>
          <a:stretch/>
        </xdr:blipFill>
        <xdr:spPr>
          <a:xfrm>
            <a:off x="309337" y="3538331"/>
            <a:ext cx="2227130" cy="916177"/>
          </a:xfrm>
          <a:prstGeom prst="rect">
            <a:avLst/>
          </a:prstGeom>
        </xdr:spPr>
      </xdr:pic>
    </xdr:grpSp>
    <xdr:clientData/>
  </xdr:twoCellAnchor>
</xdr:wsDr>
</file>

<file path=xl/drawings/drawing2.xml><?xml version="1.0" encoding="utf-8"?>
<xdr:wsDr xmlns:xdr="http://schemas.openxmlformats.org/drawingml/2006/spreadsheetDrawing" xmlns:a="http://schemas.openxmlformats.org/drawingml/2006/main">
  <xdr:twoCellAnchor editAs="oneCell">
    <xdr:from>
      <xdr:col>14</xdr:col>
      <xdr:colOff>39688</xdr:colOff>
      <xdr:row>50</xdr:row>
      <xdr:rowOff>82550</xdr:rowOff>
    </xdr:from>
    <xdr:to>
      <xdr:col>15</xdr:col>
      <xdr:colOff>144463</xdr:colOff>
      <xdr:row>55</xdr:row>
      <xdr:rowOff>141485</xdr:rowOff>
    </xdr:to>
    <xdr:pic>
      <xdr:nvPicPr>
        <xdr:cNvPr id="2" name="Picture 2" descr="&lt;strong&gt;Clipart&lt;/strong&gt; - &lt;strong&gt;Calculator&lt;/strong&gt;"/>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259763" y="10798175"/>
          <a:ext cx="771525" cy="1011435"/>
        </a:xfrm>
        <a:prstGeom prst="rect">
          <a:avLst/>
        </a:prstGeom>
      </xdr:spPr>
    </xdr:pic>
    <xdr:clientData/>
  </xdr:twoCellAnchor>
  <xdr:twoCellAnchor editAs="oneCell">
    <xdr:from>
      <xdr:col>1</xdr:col>
      <xdr:colOff>1095784</xdr:colOff>
      <xdr:row>4</xdr:row>
      <xdr:rowOff>188365</xdr:rowOff>
    </xdr:from>
    <xdr:to>
      <xdr:col>2</xdr:col>
      <xdr:colOff>161457</xdr:colOff>
      <xdr:row>7</xdr:row>
      <xdr:rowOff>130545</xdr:rowOff>
    </xdr:to>
    <xdr:pic>
      <xdr:nvPicPr>
        <xdr:cNvPr id="3" name="Picture 2" descr="File:Ear of corn.png - Wikimedia Commons"/>
        <xdr:cNvPicPr>
          <a:picLocks noChangeAspect="1"/>
        </xdr:cNvPicPr>
      </xdr:nvPicPr>
      <xdr:blipFill>
        <a:blip xmlns:r="http://schemas.openxmlformats.org/officeDocument/2006/relationships" r:embed="rId2" cstate="print">
          <a:extLst>
            <a:ext uri="{BEBA8EAE-BF5A-486C-A8C5-ECC9F3942E4B}">
              <a14:imgProps xmlns:a14="http://schemas.microsoft.com/office/drawing/2010/main">
                <a14:imgLayer r:embed="rId3">
                  <a14:imgEffect>
                    <a14:backgroundRemoval t="0" b="100000" l="0" r="100000"/>
                  </a14:imgEffect>
                </a14:imgLayer>
              </a14:imgProps>
            </a:ext>
            <a:ext uri="{28A0092B-C50C-407E-A947-70E740481C1C}">
              <a14:useLocalDpi xmlns:a14="http://schemas.microsoft.com/office/drawing/2010/main" val="0"/>
            </a:ext>
          </a:extLst>
        </a:blip>
        <a:stretch>
          <a:fillRect/>
        </a:stretch>
      </xdr:blipFill>
      <xdr:spPr>
        <a:xfrm rot="18934396">
          <a:off x="1341847" y="966240"/>
          <a:ext cx="788110" cy="902618"/>
        </a:xfrm>
        <a:prstGeom prst="rect">
          <a:avLst/>
        </a:prstGeom>
        <a:effectLst>
          <a:outerShdw blurRad="50800" dist="38100" dir="2700000" algn="tl" rotWithShape="0">
            <a:prstClr val="black">
              <a:alpha val="40000"/>
            </a:prstClr>
          </a:outerShdw>
        </a:effectLst>
      </xdr:spPr>
    </xdr:pic>
    <xdr:clientData/>
  </xdr:twoCellAnchor>
  <xdr:twoCellAnchor editAs="oneCell">
    <xdr:from>
      <xdr:col>1</xdr:col>
      <xdr:colOff>921585</xdr:colOff>
      <xdr:row>22</xdr:row>
      <xdr:rowOff>38099</xdr:rowOff>
    </xdr:from>
    <xdr:to>
      <xdr:col>2</xdr:col>
      <xdr:colOff>133350</xdr:colOff>
      <xdr:row>23</xdr:row>
      <xdr:rowOff>40383</xdr:rowOff>
    </xdr:to>
    <xdr:pic>
      <xdr:nvPicPr>
        <xdr:cNvPr id="4" name="Picture 3" descr="Avocado PNG"/>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tretch>
          <a:fillRect/>
        </a:stretch>
      </xdr:blipFill>
      <xdr:spPr>
        <a:xfrm>
          <a:off x="1169235" y="4705349"/>
          <a:ext cx="935790" cy="583309"/>
        </a:xfrm>
        <a:prstGeom prst="rect">
          <a:avLst/>
        </a:prstGeom>
      </xdr:spPr>
    </xdr:pic>
    <xdr:clientData/>
  </xdr:twoCellAnchor>
  <xdr:twoCellAnchor editAs="oneCell">
    <xdr:from>
      <xdr:col>1</xdr:col>
      <xdr:colOff>933452</xdr:colOff>
      <xdr:row>39</xdr:row>
      <xdr:rowOff>19611</xdr:rowOff>
    </xdr:from>
    <xdr:to>
      <xdr:col>1</xdr:col>
      <xdr:colOff>1676400</xdr:colOff>
      <xdr:row>39</xdr:row>
      <xdr:rowOff>609599</xdr:rowOff>
    </xdr:to>
    <xdr:pic>
      <xdr:nvPicPr>
        <xdr:cNvPr id="7" name="Picture 6" descr="Sheep clip art"/>
        <xdr:cNvPicPr>
          <a:picLocks noChangeAspect="1"/>
        </xdr:cNvPicPr>
      </xdr:nvPicPr>
      <xdr:blipFill>
        <a:blip xmlns:r="http://schemas.openxmlformats.org/officeDocument/2006/relationships" r:embed="rId5" cstate="print">
          <a:extLst>
            <a:ext uri="{BEBA8EAE-BF5A-486C-A8C5-ECC9F3942E4B}">
              <a14:imgProps xmlns:a14="http://schemas.microsoft.com/office/drawing/2010/main">
                <a14:imgLayer r:embed="rId6">
                  <a14:imgEffect>
                    <a14:backgroundRemoval t="0" b="100000" l="0" r="100000">
                      <a14:foregroundMark x1="94706" y1="11481" x2="94706" y2="11481"/>
                      <a14:foregroundMark x1="10000" y1="44444" x2="10000" y2="44444"/>
                      <a14:foregroundMark x1="22647" y1="28889" x2="22647" y2="28889"/>
                    </a14:backgroundRemoval>
                  </a14:imgEffect>
                </a14:imgLayer>
              </a14:imgProps>
            </a:ext>
            <a:ext uri="{28A0092B-C50C-407E-A947-70E740481C1C}">
              <a14:useLocalDpi xmlns:a14="http://schemas.microsoft.com/office/drawing/2010/main" val="0"/>
            </a:ext>
          </a:extLst>
        </a:blip>
        <a:stretch>
          <a:fillRect/>
        </a:stretch>
      </xdr:blipFill>
      <xdr:spPr>
        <a:xfrm>
          <a:off x="1181102" y="8296836"/>
          <a:ext cx="742948" cy="589988"/>
        </a:xfrm>
        <a:prstGeom prst="rect">
          <a:avLst/>
        </a:prstGeom>
        <a:effectLst>
          <a:outerShdw blurRad="50800" dist="38100" dir="2700000" algn="tl" rotWithShape="0">
            <a:prstClr val="black">
              <a:alpha val="40000"/>
            </a:prstClr>
          </a:outerShdw>
        </a:effectLst>
      </xdr:spPr>
    </xdr:pic>
    <xdr:clientData/>
  </xdr:twoCellAnchor>
</xdr:wsDr>
</file>

<file path=xl/drawings/drawing3.xml><?xml version="1.0" encoding="utf-8"?>
<xdr:wsDr xmlns:xdr="http://schemas.openxmlformats.org/drawingml/2006/spreadsheetDrawing" xmlns:a="http://schemas.openxmlformats.org/drawingml/2006/main">
  <xdr:twoCellAnchor>
    <xdr:from>
      <xdr:col>0</xdr:col>
      <xdr:colOff>209550</xdr:colOff>
      <xdr:row>21</xdr:row>
      <xdr:rowOff>95251</xdr:rowOff>
    </xdr:from>
    <xdr:to>
      <xdr:col>8</xdr:col>
      <xdr:colOff>95250</xdr:colOff>
      <xdr:row>54</xdr:row>
      <xdr:rowOff>76201</xdr:rowOff>
    </xdr:to>
    <xdr:grpSp>
      <xdr:nvGrpSpPr>
        <xdr:cNvPr id="6" name="Group 5">
          <a:extLst>
            <a:ext uri="{FF2B5EF4-FFF2-40B4-BE49-F238E27FC236}">
              <a16:creationId xmlns:a16="http://schemas.microsoft.com/office/drawing/2014/main" id="{00000000-0008-0000-0A00-000006000000}"/>
            </a:ext>
          </a:extLst>
        </xdr:cNvPr>
        <xdr:cNvGrpSpPr/>
      </xdr:nvGrpSpPr>
      <xdr:grpSpPr>
        <a:xfrm>
          <a:off x="209550" y="4210051"/>
          <a:ext cx="7353300" cy="5953125"/>
          <a:chOff x="356943" y="6929440"/>
          <a:chExt cx="5959224" cy="2533656"/>
        </a:xfrm>
      </xdr:grpSpPr>
      <xdr:graphicFrame macro="">
        <xdr:nvGraphicFramePr>
          <xdr:cNvPr id="7" name="Chart 6">
            <a:extLst>
              <a:ext uri="{FF2B5EF4-FFF2-40B4-BE49-F238E27FC236}">
                <a16:creationId xmlns:a16="http://schemas.microsoft.com/office/drawing/2014/main" id="{00000000-0008-0000-0A00-000007000000}"/>
              </a:ext>
            </a:extLst>
          </xdr:cNvPr>
          <xdr:cNvGraphicFramePr/>
        </xdr:nvGraphicFramePr>
        <xdr:xfrm>
          <a:off x="356943" y="6929440"/>
          <a:ext cx="5959224" cy="2533656"/>
        </xdr:xfrm>
        <a:graphic>
          <a:graphicData uri="http://schemas.openxmlformats.org/drawingml/2006/chart">
            <c:chart xmlns:c="http://schemas.openxmlformats.org/drawingml/2006/chart" xmlns:r="http://schemas.openxmlformats.org/officeDocument/2006/relationships" r:id="rId1"/>
          </a:graphicData>
        </a:graphic>
      </xdr:graphicFrame>
      <xdr:sp macro="" textlink="">
        <xdr:nvSpPr>
          <xdr:cNvPr id="8" name="TextBox 7">
            <a:extLst>
              <a:ext uri="{FF2B5EF4-FFF2-40B4-BE49-F238E27FC236}">
                <a16:creationId xmlns:a16="http://schemas.microsoft.com/office/drawing/2014/main" id="{00000000-0008-0000-0A00-000008000000}"/>
              </a:ext>
            </a:extLst>
          </xdr:cNvPr>
          <xdr:cNvSpPr txBox="1"/>
        </xdr:nvSpPr>
        <xdr:spPr>
          <a:xfrm>
            <a:off x="1204467" y="6982656"/>
            <a:ext cx="4558926" cy="14136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n-US" sz="1600" b="1"/>
              <a:t>Total annual </a:t>
            </a:r>
            <a:r>
              <a:rPr lang="en-US" sz="1600" b="1" cap="all" baseline="0">
                <a:solidFill>
                  <a:schemeClr val="tx2">
                    <a:lumMod val="60000"/>
                    <a:lumOff val="40000"/>
                  </a:schemeClr>
                </a:solidFill>
              </a:rPr>
              <a:t>fixed</a:t>
            </a:r>
            <a:r>
              <a:rPr lang="en-US" sz="1600" b="1"/>
              <a:t> and </a:t>
            </a:r>
            <a:r>
              <a:rPr lang="en-US" sz="1600" b="1" cap="all" baseline="0">
                <a:solidFill>
                  <a:srgbClr val="C00000"/>
                </a:solidFill>
              </a:rPr>
              <a:t>variable</a:t>
            </a:r>
            <a:r>
              <a:rPr lang="en-US" sz="1600" b="1"/>
              <a:t> costs </a:t>
            </a:r>
          </a:p>
        </xdr:txBody>
      </xdr:sp>
    </xdr:grpSp>
    <xdr:clientData/>
  </xdr:twoCellAnchor>
</xdr:wsDr>
</file>

<file path=xl/drawings/drawing4.xml><?xml version="1.0" encoding="utf-8"?>
<xdr:wsDr xmlns:xdr="http://schemas.openxmlformats.org/drawingml/2006/spreadsheetDrawing" xmlns:a="http://schemas.openxmlformats.org/drawingml/2006/main">
  <xdr:twoCellAnchor editAs="oneCell">
    <xdr:from>
      <xdr:col>7</xdr:col>
      <xdr:colOff>694765</xdr:colOff>
      <xdr:row>2</xdr:row>
      <xdr:rowOff>100853</xdr:rowOff>
    </xdr:from>
    <xdr:to>
      <xdr:col>8</xdr:col>
      <xdr:colOff>693084</xdr:colOff>
      <xdr:row>7</xdr:row>
      <xdr:rowOff>81347</xdr:rowOff>
    </xdr:to>
    <xdr:pic>
      <xdr:nvPicPr>
        <xdr:cNvPr id="2" name="Picture 2" descr="&lt;strong&gt;Clipart&lt;/strong&gt; - &lt;strong&gt;Calculator&lt;/strong&gt;"/>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583706" y="605118"/>
          <a:ext cx="771525" cy="1011435"/>
        </a:xfrm>
        <a:prstGeom prst="rect">
          <a:avLst/>
        </a:prstGeom>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poweringag.org/" TargetMode="External"/><Relationship Id="rId2" Type="http://schemas.openxmlformats.org/officeDocument/2006/relationships/hyperlink" Target="mailto:Powering.Agriculture@giz.de" TargetMode="External"/><Relationship Id="rId1" Type="http://schemas.openxmlformats.org/officeDocument/2006/relationships/hyperlink" Target="https://energypedia.info/wiki/Toolbox_on_SPIS" TargetMode="External"/><Relationship Id="rId5" Type="http://schemas.openxmlformats.org/officeDocument/2006/relationships/drawing" Target="../drawings/drawing1.xml"/><Relationship Id="rId4"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vmlDrawing" Target="../drawings/vmlDrawing1.vml"/><Relationship Id="rId1" Type="http://schemas.openxmlformats.org/officeDocument/2006/relationships/printerSettings" Target="../printerSettings/printerSettings7.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tabColor theme="6" tint="-0.499984740745262"/>
  </sheetPr>
  <dimension ref="D1:K108"/>
  <sheetViews>
    <sheetView tabSelected="1" view="pageBreakPreview" zoomScaleNormal="100" zoomScaleSheetLayoutView="100" workbookViewId="0">
      <selection activeCell="D19" sqref="D19:J24"/>
    </sheetView>
  </sheetViews>
  <sheetFormatPr baseColWidth="10" defaultColWidth="11.42578125" defaultRowHeight="15"/>
  <cols>
    <col min="1" max="9" width="8.7109375" customWidth="1"/>
  </cols>
  <sheetData>
    <row r="1" spans="4:10" s="296" customFormat="1" ht="12.75" customHeight="1"/>
    <row r="2" spans="4:10" s="296" customFormat="1" ht="12.75" customHeight="1"/>
    <row r="3" spans="4:10" s="296" customFormat="1" ht="12.75" customHeight="1"/>
    <row r="4" spans="4:10" s="296" customFormat="1" ht="12.75" customHeight="1"/>
    <row r="5" spans="4:10" s="296" customFormat="1" ht="12.75" customHeight="1"/>
    <row r="6" spans="4:10" s="296" customFormat="1" ht="12.75" customHeight="1"/>
    <row r="7" spans="4:10" s="296" customFormat="1" ht="12.75" customHeight="1"/>
    <row r="8" spans="4:10" s="296" customFormat="1" ht="12.75" customHeight="1"/>
    <row r="9" spans="4:10" s="296" customFormat="1" ht="12.75" customHeight="1"/>
    <row r="10" spans="4:10" s="296" customFormat="1" ht="12.75" customHeight="1"/>
    <row r="11" spans="4:10" s="296" customFormat="1" ht="12.75" customHeight="1">
      <c r="D11" s="451" t="s">
        <v>79</v>
      </c>
      <c r="E11" s="451"/>
      <c r="F11" s="451"/>
      <c r="G11" s="451"/>
      <c r="H11" s="451"/>
      <c r="I11" s="451"/>
      <c r="J11" s="451"/>
    </row>
    <row r="12" spans="4:10" s="296" customFormat="1" ht="12.75" customHeight="1"/>
    <row r="13" spans="4:10" s="296" customFormat="1" ht="12.75" customHeight="1"/>
    <row r="14" spans="4:10" s="296" customFormat="1" ht="12.75" customHeight="1"/>
    <row r="15" spans="4:10" s="296" customFormat="1" ht="12.75" customHeight="1"/>
    <row r="16" spans="4:10" s="296" customFormat="1" ht="12.75" customHeight="1">
      <c r="D16" s="452" t="s">
        <v>190</v>
      </c>
      <c r="E16" s="452"/>
      <c r="F16" s="452"/>
      <c r="G16" s="452"/>
      <c r="H16" s="452"/>
      <c r="I16" s="452"/>
      <c r="J16" s="452"/>
    </row>
    <row r="17" spans="4:10" s="296" customFormat="1" ht="12.75" customHeight="1"/>
    <row r="18" spans="4:10" s="296" customFormat="1" ht="12.75" customHeight="1">
      <c r="D18" s="453" t="s">
        <v>80</v>
      </c>
      <c r="E18" s="453"/>
      <c r="F18" s="453"/>
      <c r="G18" s="453"/>
      <c r="H18" s="453"/>
      <c r="I18" s="453"/>
      <c r="J18" s="453"/>
    </row>
    <row r="19" spans="4:10" s="296" customFormat="1" ht="12.75" customHeight="1">
      <c r="D19" s="507" t="s">
        <v>187</v>
      </c>
      <c r="E19" s="502"/>
      <c r="F19" s="502"/>
      <c r="G19" s="502"/>
      <c r="H19" s="502"/>
      <c r="I19" s="502"/>
      <c r="J19" s="502"/>
    </row>
    <row r="20" spans="4:10" s="296" customFormat="1" ht="12.75" customHeight="1">
      <c r="D20" s="502"/>
      <c r="E20" s="502"/>
      <c r="F20" s="502"/>
      <c r="G20" s="502"/>
      <c r="H20" s="502"/>
      <c r="I20" s="502"/>
      <c r="J20" s="502"/>
    </row>
    <row r="21" spans="4:10" s="296" customFormat="1" ht="12.75" customHeight="1">
      <c r="D21" s="502"/>
      <c r="E21" s="502"/>
      <c r="F21" s="502"/>
      <c r="G21" s="502"/>
      <c r="H21" s="502"/>
      <c r="I21" s="502"/>
      <c r="J21" s="502"/>
    </row>
    <row r="22" spans="4:10" s="296" customFormat="1" ht="12.75" customHeight="1">
      <c r="D22" s="502"/>
      <c r="E22" s="502"/>
      <c r="F22" s="502"/>
      <c r="G22" s="502"/>
      <c r="H22" s="502"/>
      <c r="I22" s="502"/>
      <c r="J22" s="502"/>
    </row>
    <row r="23" spans="4:10" s="296" customFormat="1" ht="12.75" customHeight="1">
      <c r="D23" s="502"/>
      <c r="E23" s="502"/>
      <c r="F23" s="502"/>
      <c r="G23" s="502"/>
      <c r="H23" s="502"/>
      <c r="I23" s="502"/>
      <c r="J23" s="502"/>
    </row>
    <row r="24" spans="4:10" s="296" customFormat="1" ht="12.75" customHeight="1">
      <c r="D24" s="502"/>
      <c r="E24" s="502"/>
      <c r="F24" s="502"/>
      <c r="G24" s="502"/>
      <c r="H24" s="502"/>
      <c r="I24" s="502"/>
      <c r="J24" s="502"/>
    </row>
    <row r="25" spans="4:10" s="296" customFormat="1" ht="12.75" customHeight="1">
      <c r="D25" s="299"/>
      <c r="E25" s="299"/>
      <c r="F25" s="299"/>
      <c r="G25" s="299"/>
      <c r="H25" s="299"/>
      <c r="I25" s="299"/>
      <c r="J25" s="299"/>
    </row>
    <row r="26" spans="4:10" s="296" customFormat="1" ht="12.75" customHeight="1">
      <c r="D26" s="453" t="s">
        <v>83</v>
      </c>
      <c r="E26" s="453"/>
      <c r="F26" s="453"/>
      <c r="G26" s="453"/>
      <c r="H26" s="453"/>
      <c r="I26" s="453"/>
      <c r="J26" s="453"/>
    </row>
    <row r="27" spans="4:10" s="296" customFormat="1" ht="12.75" customHeight="1"/>
    <row r="28" spans="4:10" s="296" customFormat="1" ht="12.75" customHeight="1"/>
    <row r="29" spans="4:10" s="296" customFormat="1" ht="12.75" customHeight="1"/>
    <row r="30" spans="4:10" s="296" customFormat="1" ht="12.75" customHeight="1"/>
    <row r="31" spans="4:10" s="296" customFormat="1" ht="12.75" customHeight="1"/>
    <row r="32" spans="4:10" s="296" customFormat="1" ht="12.75" customHeight="1"/>
    <row r="33" spans="4:10" s="296" customFormat="1" ht="18" customHeight="1"/>
    <row r="34" spans="4:10" s="296" customFormat="1" ht="12.75" customHeight="1">
      <c r="D34" s="295"/>
      <c r="E34" s="295"/>
      <c r="F34" s="295"/>
      <c r="G34" s="295"/>
      <c r="H34" s="295"/>
      <c r="I34" s="295"/>
      <c r="J34" s="295"/>
    </row>
    <row r="35" spans="4:10" s="296" customFormat="1" ht="12.75" customHeight="1">
      <c r="D35" s="295"/>
      <c r="E35" s="295"/>
      <c r="F35" s="295"/>
      <c r="G35" s="295"/>
      <c r="H35" s="295"/>
      <c r="I35" s="295"/>
      <c r="J35" s="295"/>
    </row>
    <row r="36" spans="4:10" s="296" customFormat="1" ht="18" customHeight="1">
      <c r="D36" s="453" t="s">
        <v>81</v>
      </c>
      <c r="E36" s="453"/>
      <c r="F36" s="453"/>
      <c r="G36" s="453"/>
      <c r="H36" s="453"/>
      <c r="I36" s="453"/>
      <c r="J36" s="453"/>
    </row>
    <row r="37" spans="4:10" s="296" customFormat="1" ht="12.75" customHeight="1" thickBot="1">
      <c r="D37" s="296" t="s">
        <v>82</v>
      </c>
    </row>
    <row r="38" spans="4:10" s="296" customFormat="1" ht="12.75" customHeight="1">
      <c r="D38" s="454" t="s">
        <v>125</v>
      </c>
      <c r="E38" s="455"/>
      <c r="F38" s="455"/>
      <c r="G38" s="458" t="s">
        <v>126</v>
      </c>
      <c r="H38" s="459"/>
      <c r="I38" s="459"/>
      <c r="J38" s="460"/>
    </row>
    <row r="39" spans="4:10" s="296" customFormat="1" ht="12.75" customHeight="1" thickBot="1">
      <c r="D39" s="456"/>
      <c r="E39" s="457"/>
      <c r="F39" s="457"/>
      <c r="G39" s="461"/>
      <c r="H39" s="462"/>
      <c r="I39" s="462"/>
      <c r="J39" s="463"/>
    </row>
    <row r="40" spans="4:10" s="296" customFormat="1" ht="12.75" customHeight="1">
      <c r="D40" s="454" t="s">
        <v>127</v>
      </c>
      <c r="E40" s="455"/>
      <c r="F40" s="473"/>
      <c r="G40" s="458" t="s">
        <v>128</v>
      </c>
      <c r="H40" s="459"/>
      <c r="I40" s="459"/>
      <c r="J40" s="460"/>
    </row>
    <row r="41" spans="4:10" s="296" customFormat="1" ht="12.75" customHeight="1" thickBot="1">
      <c r="D41" s="456"/>
      <c r="E41" s="457"/>
      <c r="F41" s="474"/>
      <c r="G41" s="461"/>
      <c r="H41" s="462"/>
      <c r="I41" s="462"/>
      <c r="J41" s="463"/>
    </row>
    <row r="42" spans="4:10" s="296" customFormat="1" ht="12.75" customHeight="1">
      <c r="D42" s="475" t="s">
        <v>308</v>
      </c>
      <c r="E42" s="455"/>
      <c r="F42" s="455"/>
      <c r="G42" s="464" t="s">
        <v>309</v>
      </c>
      <c r="H42" s="459"/>
      <c r="I42" s="459"/>
      <c r="J42" s="460"/>
    </row>
    <row r="43" spans="4:10" s="296" customFormat="1" ht="12.75" customHeight="1">
      <c r="D43" s="456"/>
      <c r="E43" s="457"/>
      <c r="F43" s="457"/>
      <c r="G43" s="461"/>
      <c r="H43" s="462"/>
      <c r="I43" s="462"/>
      <c r="J43" s="463"/>
    </row>
    <row r="44" spans="4:10" s="296" customFormat="1" ht="12.75" customHeight="1" thickBot="1">
      <c r="D44" s="476"/>
      <c r="E44" s="477"/>
      <c r="F44" s="477"/>
      <c r="G44" s="465"/>
      <c r="H44" s="466"/>
      <c r="I44" s="466"/>
      <c r="J44" s="467"/>
    </row>
    <row r="45" spans="4:10" s="296" customFormat="1" ht="12.75" customHeight="1">
      <c r="D45" s="464" t="s">
        <v>310</v>
      </c>
      <c r="E45" s="459"/>
      <c r="F45" s="460"/>
      <c r="G45" s="458" t="s">
        <v>173</v>
      </c>
      <c r="H45" s="459"/>
      <c r="I45" s="459"/>
      <c r="J45" s="460"/>
    </row>
    <row r="46" spans="4:10" s="296" customFormat="1" ht="12.75" customHeight="1">
      <c r="D46" s="461"/>
      <c r="E46" s="462"/>
      <c r="F46" s="463"/>
      <c r="G46" s="461"/>
      <c r="H46" s="462"/>
      <c r="I46" s="462"/>
      <c r="J46" s="463"/>
    </row>
    <row r="47" spans="4:10" s="296" customFormat="1" ht="12.75" customHeight="1" thickBot="1">
      <c r="D47" s="465"/>
      <c r="E47" s="466"/>
      <c r="F47" s="467"/>
      <c r="G47" s="465"/>
      <c r="H47" s="466"/>
      <c r="I47" s="466"/>
      <c r="J47" s="467"/>
    </row>
    <row r="48" spans="4:10" s="296" customFormat="1" ht="12.75" customHeight="1">
      <c r="D48" s="475" t="s">
        <v>311</v>
      </c>
      <c r="E48" s="455"/>
      <c r="F48" s="473"/>
      <c r="G48" s="480" t="s">
        <v>282</v>
      </c>
      <c r="H48" s="481"/>
      <c r="I48" s="481"/>
      <c r="J48" s="482"/>
    </row>
    <row r="49" spans="4:11" s="296" customFormat="1" ht="12.75" customHeight="1" thickBot="1">
      <c r="D49" s="476"/>
      <c r="E49" s="477"/>
      <c r="F49" s="479"/>
      <c r="G49" s="483"/>
      <c r="H49" s="484"/>
      <c r="I49" s="484"/>
      <c r="J49" s="485"/>
    </row>
    <row r="50" spans="4:11" s="296" customFormat="1" ht="12.75" customHeight="1">
      <c r="D50" s="464" t="s">
        <v>312</v>
      </c>
      <c r="E50" s="459"/>
      <c r="F50" s="460"/>
      <c r="G50" s="464" t="s">
        <v>313</v>
      </c>
      <c r="H50" s="468"/>
      <c r="I50" s="468"/>
      <c r="J50" s="469"/>
    </row>
    <row r="51" spans="4:11" s="296" customFormat="1" ht="12.75" customHeight="1" thickBot="1">
      <c r="D51" s="465"/>
      <c r="E51" s="466"/>
      <c r="F51" s="467"/>
      <c r="G51" s="470"/>
      <c r="H51" s="471"/>
      <c r="I51" s="471"/>
      <c r="J51" s="472"/>
    </row>
    <row r="52" spans="4:11" s="296" customFormat="1" ht="12.75" customHeight="1">
      <c r="D52" s="478" t="s">
        <v>281</v>
      </c>
      <c r="E52" s="459"/>
      <c r="F52" s="459"/>
      <c r="G52" s="458" t="s">
        <v>129</v>
      </c>
      <c r="H52" s="459"/>
      <c r="I52" s="459"/>
      <c r="J52" s="460"/>
    </row>
    <row r="53" spans="4:11" s="296" customFormat="1" ht="12.75" customHeight="1" thickBot="1">
      <c r="D53" s="465"/>
      <c r="E53" s="466"/>
      <c r="F53" s="466"/>
      <c r="G53" s="465"/>
      <c r="H53" s="466"/>
      <c r="I53" s="466"/>
      <c r="J53" s="467"/>
    </row>
    <row r="54" spans="4:11" s="296" customFormat="1" ht="12.75" customHeight="1">
      <c r="D54" s="478" t="s">
        <v>314</v>
      </c>
      <c r="E54" s="459"/>
      <c r="F54" s="459"/>
      <c r="G54" s="458" t="s">
        <v>315</v>
      </c>
      <c r="H54" s="459"/>
      <c r="I54" s="459"/>
      <c r="J54" s="460"/>
    </row>
    <row r="55" spans="4:11" s="296" customFormat="1" ht="12.75" customHeight="1" thickBot="1">
      <c r="D55" s="465"/>
      <c r="E55" s="466"/>
      <c r="F55" s="466"/>
      <c r="G55" s="465"/>
      <c r="H55" s="466"/>
      <c r="I55" s="466"/>
      <c r="J55" s="467"/>
      <c r="K55" s="408"/>
    </row>
    <row r="56" spans="4:11" s="296" customFormat="1" ht="12.75" customHeight="1">
      <c r="D56" s="464" t="s">
        <v>317</v>
      </c>
      <c r="E56" s="494"/>
      <c r="F56" s="495"/>
      <c r="G56" s="464" t="s">
        <v>316</v>
      </c>
      <c r="H56" s="486"/>
      <c r="I56" s="486"/>
      <c r="J56" s="487"/>
      <c r="K56" s="408"/>
    </row>
    <row r="57" spans="4:11" s="296" customFormat="1" ht="12.75" customHeight="1">
      <c r="D57" s="496"/>
      <c r="E57" s="497"/>
      <c r="F57" s="498"/>
      <c r="G57" s="488"/>
      <c r="H57" s="489"/>
      <c r="I57" s="489"/>
      <c r="J57" s="490"/>
    </row>
    <row r="58" spans="4:11" s="296" customFormat="1" ht="12.75" customHeight="1" thickBot="1">
      <c r="D58" s="499"/>
      <c r="E58" s="500"/>
      <c r="F58" s="501"/>
      <c r="G58" s="491"/>
      <c r="H58" s="492"/>
      <c r="I58" s="492"/>
      <c r="J58" s="493"/>
    </row>
    <row r="59" spans="4:11" s="296" customFormat="1" ht="12.75" customHeight="1">
      <c r="D59" s="453" t="s">
        <v>84</v>
      </c>
      <c r="E59" s="453"/>
      <c r="F59" s="453"/>
      <c r="G59" s="453"/>
      <c r="H59" s="453"/>
      <c r="I59" s="453"/>
      <c r="J59" s="453"/>
    </row>
    <row r="60" spans="4:11" s="296" customFormat="1" ht="12.75" customHeight="1">
      <c r="D60" s="502" t="s">
        <v>183</v>
      </c>
      <c r="E60" s="502"/>
      <c r="F60" s="502" t="s">
        <v>176</v>
      </c>
      <c r="G60" s="502"/>
    </row>
    <row r="61" spans="4:11" s="296" customFormat="1" ht="12.75" customHeight="1">
      <c r="D61" s="503" t="s">
        <v>189</v>
      </c>
      <c r="E61" s="502"/>
      <c r="F61" s="502" t="s">
        <v>177</v>
      </c>
      <c r="G61" s="502"/>
      <c r="H61" s="502"/>
      <c r="I61" s="502"/>
      <c r="J61" s="502"/>
    </row>
    <row r="62" spans="4:11" s="296" customFormat="1" ht="12.75" customHeight="1">
      <c r="D62" s="502"/>
      <c r="E62" s="502"/>
      <c r="F62" s="502"/>
      <c r="G62" s="502"/>
      <c r="H62" s="502"/>
      <c r="I62" s="502"/>
      <c r="J62" s="502"/>
    </row>
    <row r="63" spans="4:11" s="296" customFormat="1" ht="12.75" customHeight="1">
      <c r="D63" s="502" t="s">
        <v>184</v>
      </c>
      <c r="E63" s="502"/>
      <c r="F63" s="504" t="s">
        <v>178</v>
      </c>
      <c r="G63" s="502"/>
      <c r="H63" s="502"/>
    </row>
    <row r="64" spans="4:11" s="296" customFormat="1" ht="12.75" customHeight="1">
      <c r="D64" s="506" t="s">
        <v>185</v>
      </c>
      <c r="E64" s="506"/>
      <c r="F64" s="508" t="s">
        <v>179</v>
      </c>
      <c r="G64" s="508"/>
      <c r="H64" s="508"/>
      <c r="I64" s="508"/>
      <c r="J64" s="508"/>
    </row>
    <row r="65" spans="4:10" s="296" customFormat="1" ht="12.75" customHeight="1">
      <c r="D65" s="509" t="s">
        <v>180</v>
      </c>
      <c r="E65" s="509"/>
      <c r="F65" s="502" t="s">
        <v>181</v>
      </c>
      <c r="G65" s="502"/>
      <c r="H65" s="502"/>
      <c r="I65" s="502"/>
      <c r="J65" s="502"/>
    </row>
    <row r="66" spans="4:10" s="297" customFormat="1" ht="12.75" customHeight="1">
      <c r="D66" s="509"/>
      <c r="E66" s="509"/>
      <c r="F66" s="502"/>
      <c r="G66" s="502"/>
      <c r="H66" s="502"/>
      <c r="I66" s="502"/>
      <c r="J66" s="502"/>
    </row>
    <row r="67" spans="4:10" s="297" customFormat="1" ht="12.75" customHeight="1">
      <c r="D67" s="509"/>
      <c r="E67" s="509"/>
      <c r="F67" s="504" t="s">
        <v>182</v>
      </c>
      <c r="G67" s="504"/>
      <c r="H67" s="504"/>
      <c r="I67" s="298"/>
      <c r="J67" s="298"/>
    </row>
    <row r="68" spans="4:10" s="296" customFormat="1" ht="12.75" customHeight="1">
      <c r="D68" s="502" t="s">
        <v>186</v>
      </c>
      <c r="E68" s="502"/>
      <c r="F68" s="510" t="s">
        <v>324</v>
      </c>
      <c r="G68" s="502"/>
      <c r="H68" s="502"/>
    </row>
    <row r="69" spans="4:10" s="296" customFormat="1" ht="12.75" customHeight="1"/>
    <row r="70" spans="4:10" s="296" customFormat="1" ht="12.75" customHeight="1">
      <c r="D70" s="502" t="s">
        <v>155</v>
      </c>
      <c r="E70" s="502"/>
      <c r="F70" s="502"/>
      <c r="G70" s="502"/>
      <c r="H70" s="502"/>
      <c r="I70" s="502"/>
      <c r="J70" s="502"/>
    </row>
    <row r="71" spans="4:10" s="296" customFormat="1" ht="12.75" customHeight="1">
      <c r="D71" s="502"/>
      <c r="E71" s="502"/>
      <c r="F71" s="502"/>
      <c r="G71" s="502"/>
      <c r="H71" s="502"/>
      <c r="I71" s="502"/>
      <c r="J71" s="502"/>
    </row>
    <row r="72" spans="4:10" s="296" customFormat="1" ht="12.75" customHeight="1">
      <c r="D72" s="502"/>
      <c r="E72" s="502"/>
      <c r="F72" s="502"/>
      <c r="G72" s="502"/>
      <c r="H72" s="502"/>
      <c r="I72" s="502"/>
      <c r="J72" s="502"/>
    </row>
    <row r="73" spans="4:10" s="296" customFormat="1" ht="12.75" customHeight="1">
      <c r="D73" s="502"/>
      <c r="E73" s="502"/>
      <c r="F73" s="502"/>
      <c r="G73" s="502"/>
      <c r="H73" s="502"/>
      <c r="I73" s="502"/>
      <c r="J73" s="502"/>
    </row>
    <row r="74" spans="4:10" s="296" customFormat="1" ht="12.75" customHeight="1">
      <c r="D74" s="502"/>
      <c r="E74" s="502"/>
      <c r="F74" s="502"/>
      <c r="G74" s="502"/>
      <c r="H74" s="502"/>
      <c r="I74" s="502"/>
      <c r="J74" s="502"/>
    </row>
    <row r="75" spans="4:10" s="296" customFormat="1" ht="12.75" customHeight="1">
      <c r="D75" s="502"/>
      <c r="E75" s="502"/>
      <c r="F75" s="502"/>
      <c r="G75" s="502"/>
      <c r="H75" s="502"/>
      <c r="I75" s="502"/>
      <c r="J75" s="502"/>
    </row>
    <row r="76" spans="4:10" s="296" customFormat="1" ht="12.75" customHeight="1">
      <c r="D76" s="502"/>
      <c r="E76" s="502"/>
      <c r="F76" s="502"/>
      <c r="G76" s="502"/>
      <c r="H76" s="502"/>
      <c r="I76" s="502"/>
      <c r="J76" s="502"/>
    </row>
    <row r="77" spans="4:10" s="296" customFormat="1" ht="12.75" customHeight="1">
      <c r="D77" s="502"/>
      <c r="E77" s="502"/>
      <c r="F77" s="502"/>
      <c r="G77" s="502"/>
      <c r="H77" s="502"/>
      <c r="I77" s="502"/>
      <c r="J77" s="502"/>
    </row>
    <row r="78" spans="4:10" s="296" customFormat="1" ht="12.75" customHeight="1">
      <c r="D78" s="502"/>
      <c r="E78" s="502"/>
      <c r="F78" s="502"/>
      <c r="G78" s="502"/>
      <c r="H78" s="502"/>
      <c r="I78" s="502"/>
      <c r="J78" s="502"/>
    </row>
    <row r="79" spans="4:10" s="296" customFormat="1" ht="12.75" customHeight="1">
      <c r="D79" s="502"/>
      <c r="E79" s="502"/>
      <c r="F79" s="502"/>
      <c r="G79" s="502"/>
      <c r="H79" s="502"/>
      <c r="I79" s="502"/>
      <c r="J79" s="502"/>
    </row>
    <row r="80" spans="4:10" s="296" customFormat="1" ht="12.75" customHeight="1">
      <c r="D80" s="502"/>
      <c r="E80" s="502"/>
      <c r="F80" s="502"/>
      <c r="G80" s="502"/>
      <c r="H80" s="502"/>
      <c r="I80" s="502"/>
      <c r="J80" s="502"/>
    </row>
    <row r="81" spans="4:10" s="296" customFormat="1" ht="12.75" customHeight="1">
      <c r="D81" s="502"/>
      <c r="E81" s="502"/>
      <c r="F81" s="502"/>
      <c r="G81" s="502"/>
      <c r="H81" s="502"/>
      <c r="I81" s="502"/>
      <c r="J81" s="502"/>
    </row>
    <row r="82" spans="4:10" s="296" customFormat="1" ht="12.75" customHeight="1"/>
    <row r="83" spans="4:10" s="296" customFormat="1" ht="12.75" customHeight="1">
      <c r="D83" s="502" t="s">
        <v>174</v>
      </c>
      <c r="E83" s="502"/>
      <c r="F83" s="502"/>
      <c r="G83" s="502"/>
      <c r="H83" s="502"/>
      <c r="I83" s="502"/>
      <c r="J83" s="502"/>
    </row>
    <row r="84" spans="4:10" s="296" customFormat="1" ht="12.75" customHeight="1">
      <c r="D84" s="502"/>
      <c r="E84" s="502"/>
      <c r="F84" s="502"/>
      <c r="G84" s="502"/>
      <c r="H84" s="502"/>
      <c r="I84" s="502"/>
      <c r="J84" s="502"/>
    </row>
    <row r="85" spans="4:10" s="296" customFormat="1" ht="12.75" customHeight="1">
      <c r="D85" s="502"/>
      <c r="E85" s="502"/>
      <c r="F85" s="502"/>
      <c r="G85" s="502"/>
      <c r="H85" s="502"/>
      <c r="I85" s="502"/>
      <c r="J85" s="502"/>
    </row>
    <row r="86" spans="4:10" s="296" customFormat="1" ht="12.75" customHeight="1">
      <c r="D86" s="502"/>
      <c r="E86" s="502"/>
      <c r="F86" s="502"/>
      <c r="G86" s="502"/>
      <c r="H86" s="502"/>
      <c r="I86" s="502"/>
      <c r="J86" s="502"/>
    </row>
    <row r="87" spans="4:10" s="296" customFormat="1" ht="12.75" customHeight="1">
      <c r="D87" s="502"/>
      <c r="E87" s="502"/>
      <c r="F87" s="502"/>
      <c r="G87" s="502"/>
      <c r="H87" s="502"/>
      <c r="I87" s="502"/>
      <c r="J87" s="502"/>
    </row>
    <row r="88" spans="4:10" s="296" customFormat="1" ht="12.75" customHeight="1">
      <c r="D88" s="502"/>
      <c r="E88" s="502"/>
      <c r="F88" s="502"/>
      <c r="G88" s="502"/>
      <c r="H88" s="502"/>
      <c r="I88" s="502"/>
      <c r="J88" s="502"/>
    </row>
    <row r="89" spans="4:10" s="296" customFormat="1" ht="12.75" customHeight="1">
      <c r="D89" s="502"/>
      <c r="E89" s="502"/>
      <c r="F89" s="502"/>
      <c r="G89" s="502"/>
      <c r="H89" s="502"/>
      <c r="I89" s="502"/>
      <c r="J89" s="502"/>
    </row>
    <row r="90" spans="4:10" s="296" customFormat="1" ht="12.75" customHeight="1">
      <c r="D90" s="502"/>
      <c r="E90" s="502"/>
      <c r="F90" s="502"/>
      <c r="G90" s="502"/>
      <c r="H90" s="502"/>
      <c r="I90" s="502"/>
      <c r="J90" s="502"/>
    </row>
    <row r="91" spans="4:10" s="296" customFormat="1" ht="12.75" customHeight="1">
      <c r="D91" s="502"/>
      <c r="E91" s="502"/>
      <c r="F91" s="502"/>
      <c r="G91" s="502"/>
      <c r="H91" s="502"/>
      <c r="I91" s="502"/>
      <c r="J91" s="502"/>
    </row>
    <row r="92" spans="4:10" s="296" customFormat="1" ht="12.75" customHeight="1">
      <c r="D92" s="502"/>
      <c r="E92" s="502"/>
      <c r="F92" s="502"/>
      <c r="G92" s="502"/>
      <c r="H92" s="502"/>
      <c r="I92" s="502"/>
      <c r="J92" s="502"/>
    </row>
    <row r="93" spans="4:10" s="296" customFormat="1" ht="12.75" customHeight="1">
      <c r="D93" s="502"/>
      <c r="E93" s="502"/>
      <c r="F93" s="502"/>
      <c r="G93" s="502"/>
      <c r="H93" s="502"/>
      <c r="I93" s="502"/>
      <c r="J93" s="502"/>
    </row>
    <row r="94" spans="4:10" s="296" customFormat="1" ht="12.75" customHeight="1">
      <c r="D94" s="502"/>
      <c r="E94" s="502"/>
      <c r="F94" s="502"/>
      <c r="G94" s="502"/>
      <c r="H94" s="502"/>
      <c r="I94" s="502"/>
      <c r="J94" s="502"/>
    </row>
    <row r="95" spans="4:10" s="296" customFormat="1" ht="12.75" customHeight="1">
      <c r="D95" s="502"/>
      <c r="E95" s="502"/>
      <c r="F95" s="502"/>
      <c r="G95" s="502"/>
      <c r="H95" s="502"/>
      <c r="I95" s="502"/>
      <c r="J95" s="502"/>
    </row>
    <row r="96" spans="4:10" s="296" customFormat="1" ht="12.75" customHeight="1">
      <c r="D96" s="502"/>
      <c r="E96" s="502"/>
      <c r="F96" s="502"/>
      <c r="G96" s="502"/>
      <c r="H96" s="502"/>
      <c r="I96" s="502"/>
      <c r="J96" s="502"/>
    </row>
    <row r="97" spans="4:10" s="296" customFormat="1" ht="12.75" customHeight="1"/>
    <row r="98" spans="4:10" s="296" customFormat="1" ht="12.75" customHeight="1">
      <c r="D98" s="502" t="s">
        <v>175</v>
      </c>
      <c r="E98" s="502"/>
      <c r="F98" s="502"/>
      <c r="G98" s="502"/>
      <c r="H98" s="502"/>
      <c r="I98" s="502"/>
      <c r="J98" s="502"/>
    </row>
    <row r="99" spans="4:10" s="296" customFormat="1" ht="12.75" customHeight="1">
      <c r="D99" s="502"/>
      <c r="E99" s="502"/>
      <c r="F99" s="502"/>
      <c r="G99" s="502"/>
      <c r="H99" s="502"/>
      <c r="I99" s="502"/>
      <c r="J99" s="502"/>
    </row>
    <row r="100" spans="4:10" s="296" customFormat="1" ht="12.75" customHeight="1">
      <c r="D100" s="502"/>
      <c r="E100" s="502"/>
      <c r="F100" s="502"/>
      <c r="G100" s="502"/>
      <c r="H100" s="502"/>
      <c r="I100" s="502"/>
      <c r="J100" s="502"/>
    </row>
    <row r="101" spans="4:10" s="296" customFormat="1" ht="12.75" customHeight="1">
      <c r="D101" s="502"/>
      <c r="E101" s="502"/>
      <c r="F101" s="502"/>
      <c r="G101" s="502"/>
      <c r="H101" s="502"/>
      <c r="I101" s="502"/>
      <c r="J101" s="502"/>
    </row>
    <row r="102" spans="4:10" s="296" customFormat="1" ht="12.75" customHeight="1">
      <c r="D102" s="502"/>
      <c r="E102" s="502"/>
      <c r="F102" s="502"/>
      <c r="G102" s="502"/>
      <c r="H102" s="502"/>
      <c r="I102" s="502"/>
      <c r="J102" s="502"/>
    </row>
    <row r="103" spans="4:10" s="296" customFormat="1" ht="12.75" customHeight="1">
      <c r="D103" s="502"/>
      <c r="E103" s="502"/>
      <c r="F103" s="502"/>
      <c r="G103" s="502"/>
      <c r="H103" s="502"/>
      <c r="I103" s="502"/>
      <c r="J103" s="502"/>
    </row>
    <row r="104" spans="4:10" s="296" customFormat="1" ht="12.75" customHeight="1">
      <c r="D104" s="502"/>
      <c r="E104" s="502"/>
      <c r="F104" s="502"/>
      <c r="G104" s="502"/>
      <c r="H104" s="502"/>
      <c r="I104" s="502"/>
      <c r="J104" s="502"/>
    </row>
    <row r="105" spans="4:10" s="296" customFormat="1" ht="12.75" customHeight="1"/>
    <row r="106" spans="4:10" s="296" customFormat="1" ht="12.75" customHeight="1">
      <c r="D106" s="505" t="s">
        <v>202</v>
      </c>
      <c r="E106" s="506"/>
      <c r="F106" s="506"/>
    </row>
    <row r="107" spans="4:10" ht="12.75" customHeight="1"/>
    <row r="108" spans="4:10" ht="12.75" customHeight="1"/>
  </sheetData>
  <sheetProtection algorithmName="SHA-512" hashValue="PFBA3hWd4sA74Ska44+oVF+67EONnojOcLcdoPheuaAr3w0eAaEnnas/FkbdaXAk9UW6m1cqLJVWlWATrJADPQ==" saltValue="uqOp2TTbYv9lKl3zQQsqSg==" spinCount="100000" sheet="1" objects="1" scenarios="1"/>
  <mergeCells count="42">
    <mergeCell ref="D70:J81"/>
    <mergeCell ref="D83:J96"/>
    <mergeCell ref="D98:J104"/>
    <mergeCell ref="D106:F106"/>
    <mergeCell ref="D19:J24"/>
    <mergeCell ref="G45:J47"/>
    <mergeCell ref="D45:F47"/>
    <mergeCell ref="G42:J44"/>
    <mergeCell ref="D64:E64"/>
    <mergeCell ref="F64:J64"/>
    <mergeCell ref="D65:E67"/>
    <mergeCell ref="F65:J66"/>
    <mergeCell ref="F67:H67"/>
    <mergeCell ref="D68:E68"/>
    <mergeCell ref="F68:H68"/>
    <mergeCell ref="D60:E60"/>
    <mergeCell ref="F60:G60"/>
    <mergeCell ref="D61:E62"/>
    <mergeCell ref="F61:J62"/>
    <mergeCell ref="D63:E63"/>
    <mergeCell ref="F63:H63"/>
    <mergeCell ref="D59:J59"/>
    <mergeCell ref="D42:F44"/>
    <mergeCell ref="G52:J53"/>
    <mergeCell ref="D52:F53"/>
    <mergeCell ref="D48:F49"/>
    <mergeCell ref="G48:J49"/>
    <mergeCell ref="G54:J55"/>
    <mergeCell ref="D54:F55"/>
    <mergeCell ref="G56:J58"/>
    <mergeCell ref="D56:F58"/>
    <mergeCell ref="D38:F39"/>
    <mergeCell ref="G38:J39"/>
    <mergeCell ref="D50:F51"/>
    <mergeCell ref="G50:J51"/>
    <mergeCell ref="D40:F41"/>
    <mergeCell ref="G40:J41"/>
    <mergeCell ref="D11:J11"/>
    <mergeCell ref="D16:J16"/>
    <mergeCell ref="D18:J18"/>
    <mergeCell ref="D26:J26"/>
    <mergeCell ref="D36:J36"/>
  </mergeCells>
  <hyperlinks>
    <hyperlink ref="F64:J64" r:id="rId1" display="https://energypedia.info/wiki/Toolbox_on_SPIS"/>
    <hyperlink ref="F63" r:id="rId2"/>
    <hyperlink ref="F67" r:id="rId3"/>
  </hyperlinks>
  <pageMargins left="0.7" right="0.7" top="0.78740157499999996" bottom="0.78740157499999996" header="0.3" footer="0.3"/>
  <pageSetup paperSize="9" scale="87" orientation="portrait" r:id="rId4"/>
  <rowBreaks count="1" manualBreakCount="1">
    <brk id="58" max="9" man="1"/>
  </rowBreaks>
  <drawing r:id="rId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5">
    <tabColor rgb="FF00B050"/>
  </sheetPr>
  <dimension ref="A1:N65"/>
  <sheetViews>
    <sheetView view="pageBreakPreview" topLeftCell="B1" zoomScaleNormal="100" zoomScaleSheetLayoutView="100" workbookViewId="0">
      <selection activeCell="E14" sqref="E14"/>
    </sheetView>
  </sheetViews>
  <sheetFormatPr baseColWidth="10" defaultColWidth="11.5703125" defaultRowHeight="14.25"/>
  <cols>
    <col min="1" max="1" width="3.7109375" style="223" customWidth="1"/>
    <col min="2" max="2" width="2.7109375" style="223" customWidth="1"/>
    <col min="3" max="3" width="5.42578125" style="223" customWidth="1"/>
    <col min="4" max="4" width="49" style="223" customWidth="1"/>
    <col min="5" max="5" width="14.85546875" style="226" customWidth="1"/>
    <col min="6" max="6" width="10.140625" style="223" customWidth="1"/>
    <col min="7" max="7" width="14.5703125" style="223" bestFit="1" customWidth="1"/>
    <col min="8" max="8" width="11.5703125" style="223"/>
    <col min="9" max="9" width="2.7109375" style="223" customWidth="1"/>
    <col min="10" max="10" width="8.28515625" style="223" hidden="1" customWidth="1"/>
    <col min="11" max="16384" width="11.5703125" style="223"/>
  </cols>
  <sheetData>
    <row r="1" spans="1:14" ht="15.75" thickBot="1">
      <c r="A1" s="511" t="s">
        <v>190</v>
      </c>
      <c r="B1" s="511"/>
      <c r="C1" s="511"/>
      <c r="D1" s="511"/>
      <c r="E1" s="511"/>
      <c r="F1" s="511"/>
      <c r="G1" s="511"/>
      <c r="H1" s="511"/>
      <c r="I1" s="511"/>
      <c r="J1" s="8"/>
      <c r="K1" s="8"/>
      <c r="L1" s="8"/>
      <c r="M1" s="8"/>
      <c r="N1" s="8"/>
    </row>
    <row r="2" spans="1:14" ht="24" customHeight="1">
      <c r="B2" s="620" t="s">
        <v>136</v>
      </c>
      <c r="C2" s="621"/>
      <c r="D2" s="621"/>
      <c r="E2" s="621"/>
      <c r="F2" s="621"/>
      <c r="G2" s="621"/>
      <c r="H2" s="621"/>
      <c r="I2" s="622"/>
      <c r="J2" s="6"/>
    </row>
    <row r="3" spans="1:14" ht="15">
      <c r="B3" s="262"/>
      <c r="C3" s="174"/>
      <c r="D3" s="174"/>
      <c r="E3" s="227"/>
      <c r="F3" s="228"/>
      <c r="G3" s="229"/>
      <c r="H3" s="109"/>
      <c r="I3" s="263"/>
      <c r="J3" s="230"/>
    </row>
    <row r="4" spans="1:14" ht="15">
      <c r="B4" s="264"/>
      <c r="C4" s="113"/>
      <c r="D4" s="1"/>
      <c r="E4" s="1"/>
      <c r="F4" s="85" t="s">
        <v>13</v>
      </c>
      <c r="G4" s="570" t="str">
        <f>'1 General Information'!C6</f>
        <v>Mary Wanjiku's Farm</v>
      </c>
      <c r="H4" s="588"/>
      <c r="I4" s="265"/>
      <c r="J4" s="230"/>
    </row>
    <row r="5" spans="1:14" ht="15">
      <c r="B5" s="264"/>
      <c r="C5" s="113"/>
      <c r="D5" s="1"/>
      <c r="E5" s="1"/>
      <c r="F5" s="115"/>
      <c r="G5" s="231"/>
      <c r="H5" s="345"/>
      <c r="I5" s="266"/>
      <c r="J5" s="230"/>
    </row>
    <row r="6" spans="1:14" ht="15">
      <c r="B6" s="267"/>
      <c r="C6" s="232" t="s">
        <v>57</v>
      </c>
      <c r="D6" s="233" t="s">
        <v>61</v>
      </c>
      <c r="E6" s="234">
        <f>SUM('3 Income Crops &amp; Livestock'!G10:G14)</f>
        <v>500000</v>
      </c>
      <c r="F6" s="235" t="str">
        <f>'1 General Information'!$D$13</f>
        <v>KES</v>
      </c>
      <c r="G6" s="236" t="s">
        <v>57</v>
      </c>
      <c r="H6" s="237">
        <f>IF($E$16=0,0,(+E6/$E$16)*(1-$E$14))</f>
        <v>0.52631578947368418</v>
      </c>
      <c r="I6" s="268"/>
    </row>
    <row r="7" spans="1:14" ht="15">
      <c r="B7" s="267"/>
      <c r="C7" s="232" t="s">
        <v>57</v>
      </c>
      <c r="D7" s="233" t="s">
        <v>100</v>
      </c>
      <c r="E7" s="234">
        <f>SUM('3 Income Crops &amp; Livestock'!G16:G18)</f>
        <v>0</v>
      </c>
      <c r="F7" s="235" t="str">
        <f>'1 General Information'!$D$13</f>
        <v>KES</v>
      </c>
      <c r="G7" s="236" t="s">
        <v>57</v>
      </c>
      <c r="H7" s="237">
        <f t="shared" ref="H7:H12" si="0">IF($E$16=0,0,(+E7/$E$16)*(1-$E$14))</f>
        <v>0</v>
      </c>
      <c r="I7" s="268"/>
    </row>
    <row r="8" spans="1:14" ht="15">
      <c r="B8" s="267"/>
      <c r="C8" s="232" t="s">
        <v>57</v>
      </c>
      <c r="D8" s="233" t="s">
        <v>62</v>
      </c>
      <c r="E8" s="234">
        <f>SUM('3 Income Crops &amp; Livestock'!G26:G30)</f>
        <v>0</v>
      </c>
      <c r="F8" s="235" t="str">
        <f>'1 General Information'!$D$13</f>
        <v>KES</v>
      </c>
      <c r="G8" s="236" t="s">
        <v>57</v>
      </c>
      <c r="H8" s="237">
        <f t="shared" si="0"/>
        <v>0</v>
      </c>
      <c r="I8" s="268"/>
    </row>
    <row r="9" spans="1:14" ht="15">
      <c r="B9" s="267"/>
      <c r="C9" s="232" t="s">
        <v>57</v>
      </c>
      <c r="D9" s="233" t="s">
        <v>101</v>
      </c>
      <c r="E9" s="234">
        <f>SUM('3 Income Crops &amp; Livestock'!G32:G34)</f>
        <v>0</v>
      </c>
      <c r="F9" s="235" t="str">
        <f>'1 General Information'!$D$13</f>
        <v>KES</v>
      </c>
      <c r="G9" s="236" t="s">
        <v>57</v>
      </c>
      <c r="H9" s="237">
        <f t="shared" si="0"/>
        <v>0</v>
      </c>
      <c r="I9" s="268"/>
    </row>
    <row r="10" spans="1:14" ht="15">
      <c r="B10" s="267"/>
      <c r="C10" s="232" t="s">
        <v>57</v>
      </c>
      <c r="D10" s="233" t="s">
        <v>98</v>
      </c>
      <c r="E10" s="234">
        <f>SUM('3 Income Crops &amp; Livestock'!G43:G56)</f>
        <v>0</v>
      </c>
      <c r="F10" s="235" t="str">
        <f>'1 General Information'!$D$13</f>
        <v>KES</v>
      </c>
      <c r="G10" s="236" t="s">
        <v>57</v>
      </c>
      <c r="H10" s="237">
        <f t="shared" si="0"/>
        <v>0</v>
      </c>
      <c r="I10" s="268"/>
    </row>
    <row r="11" spans="1:14" ht="15">
      <c r="B11" s="267"/>
      <c r="C11" s="232" t="s">
        <v>57</v>
      </c>
      <c r="D11" s="233" t="s">
        <v>99</v>
      </c>
      <c r="E11" s="234">
        <f>SUM('3 Income Crops &amp; Livestock'!G58:G62)</f>
        <v>450000</v>
      </c>
      <c r="F11" s="235" t="str">
        <f>'1 General Information'!$D$13</f>
        <v>KES</v>
      </c>
      <c r="G11" s="236" t="s">
        <v>57</v>
      </c>
      <c r="H11" s="237">
        <f t="shared" si="0"/>
        <v>0.47368421052631576</v>
      </c>
      <c r="I11" s="268"/>
    </row>
    <row r="12" spans="1:14" ht="15">
      <c r="B12" s="267"/>
      <c r="C12" s="256" t="s">
        <v>57</v>
      </c>
      <c r="D12" s="257" t="s">
        <v>167</v>
      </c>
      <c r="E12" s="258">
        <f>'4 Other Income'!O15</f>
        <v>0</v>
      </c>
      <c r="F12" s="259" t="str">
        <f>'1 General Information'!$D$13</f>
        <v>KES</v>
      </c>
      <c r="G12" s="236" t="s">
        <v>57</v>
      </c>
      <c r="H12" s="238">
        <f t="shared" si="0"/>
        <v>0</v>
      </c>
      <c r="I12" s="268"/>
    </row>
    <row r="13" spans="1:14" ht="15">
      <c r="B13" s="267"/>
      <c r="C13" s="326"/>
      <c r="D13" s="325"/>
      <c r="E13" s="205"/>
      <c r="F13" s="331"/>
      <c r="G13" s="236"/>
      <c r="H13" s="324"/>
      <c r="I13" s="268"/>
    </row>
    <row r="14" spans="1:14" ht="15">
      <c r="B14" s="327"/>
      <c r="C14" s="254" t="s">
        <v>58</v>
      </c>
      <c r="D14" s="329" t="s">
        <v>199</v>
      </c>
      <c r="E14" s="330">
        <v>0.1</v>
      </c>
      <c r="F14" s="333" t="s">
        <v>56</v>
      </c>
      <c r="G14" s="236"/>
      <c r="H14" s="252"/>
      <c r="I14" s="268"/>
    </row>
    <row r="15" spans="1:14" ht="15">
      <c r="B15" s="267"/>
      <c r="C15" s="328"/>
      <c r="D15" s="243"/>
      <c r="E15" s="329"/>
      <c r="F15" s="332"/>
      <c r="G15" s="236"/>
      <c r="H15" s="252"/>
      <c r="I15" s="268"/>
    </row>
    <row r="16" spans="1:14" ht="15">
      <c r="B16" s="267"/>
      <c r="C16" s="255" t="s">
        <v>5</v>
      </c>
      <c r="D16" s="240" t="s">
        <v>119</v>
      </c>
      <c r="E16" s="224">
        <f>SUM(E6:E12)-(SUM(E6:E12)*E14)</f>
        <v>855000</v>
      </c>
      <c r="F16" s="241" t="str">
        <f>'1 General Information'!$D$13</f>
        <v>KES</v>
      </c>
      <c r="G16" s="236" t="s">
        <v>5</v>
      </c>
      <c r="H16" s="253">
        <f>SUM(H6:H12)</f>
        <v>1</v>
      </c>
      <c r="I16" s="268"/>
    </row>
    <row r="17" spans="2:9" ht="15">
      <c r="B17" s="267"/>
      <c r="C17" s="254"/>
      <c r="D17" s="206"/>
      <c r="E17" s="206"/>
      <c r="F17" s="244"/>
      <c r="G17" s="208"/>
      <c r="H17" s="208"/>
      <c r="I17" s="268"/>
    </row>
    <row r="18" spans="2:9">
      <c r="B18" s="267"/>
      <c r="C18" s="208"/>
      <c r="D18" s="243"/>
      <c r="E18" s="205"/>
      <c r="F18" s="208"/>
      <c r="G18" s="208"/>
      <c r="H18" s="208"/>
      <c r="I18" s="268"/>
    </row>
    <row r="19" spans="2:9" ht="15">
      <c r="B19" s="267"/>
      <c r="C19" s="232" t="s">
        <v>58</v>
      </c>
      <c r="D19" s="233" t="s">
        <v>135</v>
      </c>
      <c r="E19" s="234">
        <f>'6 Fixed and Variable Costs'!O19</f>
        <v>347779.76066873822</v>
      </c>
      <c r="F19" s="235" t="str">
        <f>'1 General Information'!$D$13</f>
        <v>KES</v>
      </c>
      <c r="G19" s="236" t="s">
        <v>57</v>
      </c>
      <c r="H19" s="238">
        <f>IF($E$21=0,0,+E19/$E$21)</f>
        <v>0.54576823402604135</v>
      </c>
      <c r="I19" s="268"/>
    </row>
    <row r="20" spans="2:9" ht="15">
      <c r="B20" s="267"/>
      <c r="C20" s="232" t="s">
        <v>58</v>
      </c>
      <c r="D20" s="233" t="s">
        <v>304</v>
      </c>
      <c r="E20" s="234">
        <f>'6 Fixed and Variable Costs'!O39</f>
        <v>289449.99911999999</v>
      </c>
      <c r="F20" s="235" t="str">
        <f>'1 General Information'!$D$13</f>
        <v>KES</v>
      </c>
      <c r="G20" s="236" t="s">
        <v>57</v>
      </c>
      <c r="H20" s="238">
        <f>IF($E$21=0,0,+E20/$E$21)</f>
        <v>0.45423176597395859</v>
      </c>
      <c r="I20" s="268"/>
    </row>
    <row r="21" spans="2:9" ht="15">
      <c r="B21" s="267"/>
      <c r="C21" s="239" t="s">
        <v>5</v>
      </c>
      <c r="D21" s="240" t="s">
        <v>156</v>
      </c>
      <c r="E21" s="224">
        <f>SUM(E19:E20)</f>
        <v>637229.75978873821</v>
      </c>
      <c r="F21" s="241" t="str">
        <f>'1 General Information'!$D$13</f>
        <v>KES</v>
      </c>
      <c r="G21" s="236" t="s">
        <v>5</v>
      </c>
      <c r="H21" s="242">
        <f>SUM(H19:H20)</f>
        <v>1</v>
      </c>
      <c r="I21" s="268"/>
    </row>
    <row r="22" spans="2:9">
      <c r="B22" s="267"/>
      <c r="C22" s="208"/>
      <c r="D22" s="243"/>
      <c r="E22" s="205"/>
      <c r="F22" s="208"/>
      <c r="G22" s="208"/>
      <c r="H22" s="208"/>
      <c r="I22" s="268"/>
    </row>
    <row r="23" spans="2:9">
      <c r="B23" s="267"/>
      <c r="C23" s="244"/>
      <c r="D23" s="243"/>
      <c r="E23" s="205"/>
      <c r="F23" s="245"/>
      <c r="G23" s="208"/>
      <c r="H23" s="208"/>
      <c r="I23" s="268"/>
    </row>
    <row r="24" spans="2:9">
      <c r="B24" s="267"/>
      <c r="C24" s="244"/>
      <c r="D24" s="243"/>
      <c r="E24" s="205"/>
      <c r="F24" s="245"/>
      <c r="G24" s="208"/>
      <c r="H24" s="208"/>
      <c r="I24" s="268"/>
    </row>
    <row r="25" spans="2:9">
      <c r="B25" s="267"/>
      <c r="C25" s="244"/>
      <c r="D25" s="243"/>
      <c r="E25" s="205"/>
      <c r="F25" s="245"/>
      <c r="G25" s="208"/>
      <c r="H25" s="208"/>
      <c r="I25" s="268"/>
    </row>
    <row r="26" spans="2:9">
      <c r="B26" s="267"/>
      <c r="C26" s="244"/>
      <c r="D26" s="243"/>
      <c r="E26" s="205"/>
      <c r="F26" s="245"/>
      <c r="G26" s="208"/>
      <c r="H26" s="208"/>
      <c r="I26" s="268"/>
    </row>
    <row r="27" spans="2:9">
      <c r="B27" s="267"/>
      <c r="C27" s="244"/>
      <c r="D27" s="243"/>
      <c r="E27" s="205"/>
      <c r="F27" s="245"/>
      <c r="G27" s="208"/>
      <c r="H27" s="208"/>
      <c r="I27" s="268"/>
    </row>
    <row r="28" spans="2:9">
      <c r="B28" s="267"/>
      <c r="C28" s="244"/>
      <c r="D28" s="243"/>
      <c r="E28" s="246"/>
      <c r="F28" s="245"/>
      <c r="G28" s="208"/>
      <c r="H28" s="208"/>
      <c r="I28" s="268"/>
    </row>
    <row r="29" spans="2:9">
      <c r="B29" s="267"/>
      <c r="C29" s="244"/>
      <c r="D29" s="243"/>
      <c r="E29" s="246"/>
      <c r="F29" s="245"/>
      <c r="G29" s="208"/>
      <c r="H29" s="208"/>
      <c r="I29" s="268"/>
    </row>
    <row r="30" spans="2:9">
      <c r="B30" s="267"/>
      <c r="C30" s="244"/>
      <c r="D30" s="243"/>
      <c r="E30" s="246"/>
      <c r="F30" s="245"/>
      <c r="G30" s="208"/>
      <c r="H30" s="208"/>
      <c r="I30" s="268"/>
    </row>
    <row r="31" spans="2:9">
      <c r="B31" s="267"/>
      <c r="C31" s="244"/>
      <c r="D31" s="243"/>
      <c r="E31" s="246"/>
      <c r="F31" s="245"/>
      <c r="G31" s="208"/>
      <c r="H31" s="208"/>
      <c r="I31" s="268"/>
    </row>
    <row r="32" spans="2:9">
      <c r="B32" s="267"/>
      <c r="C32" s="244"/>
      <c r="D32" s="243"/>
      <c r="E32" s="246"/>
      <c r="F32" s="245"/>
      <c r="G32" s="208"/>
      <c r="H32" s="208"/>
      <c r="I32" s="268"/>
    </row>
    <row r="33" spans="2:9">
      <c r="B33" s="267"/>
      <c r="C33" s="209"/>
      <c r="D33" s="243"/>
      <c r="E33" s="246"/>
      <c r="F33" s="245"/>
      <c r="G33" s="208"/>
      <c r="H33" s="208"/>
      <c r="I33" s="268"/>
    </row>
    <row r="34" spans="2:9">
      <c r="B34" s="267"/>
      <c r="C34" s="209"/>
      <c r="D34" s="243"/>
      <c r="E34" s="246"/>
      <c r="F34" s="245"/>
      <c r="G34" s="208"/>
      <c r="H34" s="208"/>
      <c r="I34" s="268"/>
    </row>
    <row r="35" spans="2:9">
      <c r="B35" s="267"/>
      <c r="C35" s="209"/>
      <c r="D35" s="243"/>
      <c r="E35" s="246"/>
      <c r="F35" s="245"/>
      <c r="G35" s="208"/>
      <c r="H35" s="208"/>
      <c r="I35" s="268"/>
    </row>
    <row r="36" spans="2:9">
      <c r="B36" s="267"/>
      <c r="C36" s="244"/>
      <c r="D36" s="243"/>
      <c r="E36" s="246"/>
      <c r="F36" s="245"/>
      <c r="G36" s="208"/>
      <c r="H36" s="208"/>
      <c r="I36" s="268"/>
    </row>
    <row r="37" spans="2:9">
      <c r="B37" s="267"/>
      <c r="C37" s="244"/>
      <c r="D37" s="243"/>
      <c r="E37" s="205"/>
      <c r="F37" s="245"/>
      <c r="G37" s="208"/>
      <c r="H37" s="208"/>
      <c r="I37" s="268"/>
    </row>
    <row r="38" spans="2:9">
      <c r="B38" s="267"/>
      <c r="C38" s="244"/>
      <c r="D38" s="243"/>
      <c r="E38" s="205"/>
      <c r="F38" s="245"/>
      <c r="G38" s="208"/>
      <c r="H38" s="208"/>
      <c r="I38" s="268"/>
    </row>
    <row r="39" spans="2:9">
      <c r="B39" s="267"/>
      <c r="C39" s="244"/>
      <c r="D39" s="243"/>
      <c r="E39" s="205"/>
      <c r="F39" s="245"/>
      <c r="G39" s="208"/>
      <c r="H39" s="208"/>
      <c r="I39" s="268"/>
    </row>
    <row r="40" spans="2:9">
      <c r="B40" s="267"/>
      <c r="C40" s="244"/>
      <c r="D40" s="243"/>
      <c r="E40" s="205"/>
      <c r="F40" s="245"/>
      <c r="G40" s="208"/>
      <c r="H40" s="208"/>
      <c r="I40" s="268"/>
    </row>
    <row r="41" spans="2:9">
      <c r="B41" s="267"/>
      <c r="C41" s="244"/>
      <c r="D41" s="243"/>
      <c r="E41" s="205"/>
      <c r="F41" s="245"/>
      <c r="G41" s="208"/>
      <c r="H41" s="208"/>
      <c r="I41" s="268"/>
    </row>
    <row r="42" spans="2:9">
      <c r="B42" s="267"/>
      <c r="C42" s="244"/>
      <c r="D42" s="243"/>
      <c r="E42" s="205"/>
      <c r="F42" s="245"/>
      <c r="G42" s="208"/>
      <c r="H42" s="208"/>
      <c r="I42" s="268"/>
    </row>
    <row r="43" spans="2:9">
      <c r="B43" s="267"/>
      <c r="C43" s="244"/>
      <c r="D43" s="243"/>
      <c r="E43" s="205"/>
      <c r="F43" s="245"/>
      <c r="G43" s="208"/>
      <c r="H43" s="208"/>
      <c r="I43" s="268"/>
    </row>
    <row r="44" spans="2:9">
      <c r="B44" s="267"/>
      <c r="C44" s="244"/>
      <c r="D44" s="243"/>
      <c r="E44" s="205"/>
      <c r="F44" s="245"/>
      <c r="G44" s="208"/>
      <c r="H44" s="208"/>
      <c r="I44" s="268"/>
    </row>
    <row r="45" spans="2:9">
      <c r="B45" s="267"/>
      <c r="C45" s="244"/>
      <c r="D45" s="243"/>
      <c r="E45" s="205"/>
      <c r="F45" s="245"/>
      <c r="G45" s="208"/>
      <c r="H45" s="208"/>
      <c r="I45" s="268"/>
    </row>
    <row r="46" spans="2:9">
      <c r="B46" s="267"/>
      <c r="C46" s="244"/>
      <c r="D46" s="243"/>
      <c r="E46" s="205"/>
      <c r="F46" s="245"/>
      <c r="G46" s="208"/>
      <c r="H46" s="208"/>
      <c r="I46" s="268"/>
    </row>
    <row r="47" spans="2:9">
      <c r="B47" s="267"/>
      <c r="C47" s="244"/>
      <c r="D47" s="243"/>
      <c r="E47" s="205"/>
      <c r="F47" s="245"/>
      <c r="G47" s="208"/>
      <c r="H47" s="208"/>
      <c r="I47" s="268"/>
    </row>
    <row r="48" spans="2:9">
      <c r="B48" s="267"/>
      <c r="C48" s="244"/>
      <c r="D48" s="243"/>
      <c r="E48" s="205"/>
      <c r="F48" s="245"/>
      <c r="G48" s="208"/>
      <c r="H48" s="208"/>
      <c r="I48" s="268"/>
    </row>
    <row r="49" spans="2:12">
      <c r="B49" s="267"/>
      <c r="C49" s="244"/>
      <c r="D49" s="243"/>
      <c r="E49" s="205"/>
      <c r="F49" s="245"/>
      <c r="G49" s="208"/>
      <c r="H49" s="208"/>
      <c r="I49" s="268"/>
    </row>
    <row r="50" spans="2:12">
      <c r="B50" s="267"/>
      <c r="C50" s="244"/>
      <c r="D50" s="243"/>
      <c r="E50" s="205"/>
      <c r="F50" s="245"/>
      <c r="G50" s="208"/>
      <c r="H50" s="208"/>
      <c r="I50" s="268"/>
    </row>
    <row r="51" spans="2:12">
      <c r="B51" s="267"/>
      <c r="C51" s="244"/>
      <c r="D51" s="243"/>
      <c r="E51" s="205"/>
      <c r="F51" s="245"/>
      <c r="G51" s="208"/>
      <c r="H51" s="208"/>
      <c r="I51" s="268"/>
    </row>
    <row r="52" spans="2:12">
      <c r="B52" s="267"/>
      <c r="C52" s="244"/>
      <c r="D52" s="243"/>
      <c r="E52" s="205"/>
      <c r="F52" s="245"/>
      <c r="G52" s="208"/>
      <c r="H52" s="208"/>
      <c r="I52" s="268"/>
    </row>
    <row r="53" spans="2:12">
      <c r="B53" s="267"/>
      <c r="C53" s="244"/>
      <c r="D53" s="243"/>
      <c r="E53" s="205"/>
      <c r="F53" s="245"/>
      <c r="G53" s="208"/>
      <c r="H53" s="208"/>
      <c r="I53" s="268"/>
    </row>
    <row r="54" spans="2:12">
      <c r="B54" s="267"/>
      <c r="C54" s="244"/>
      <c r="D54" s="243"/>
      <c r="E54" s="205"/>
      <c r="F54" s="245"/>
      <c r="G54" s="208"/>
      <c r="H54" s="208"/>
      <c r="I54" s="268"/>
    </row>
    <row r="55" spans="2:12">
      <c r="B55" s="267"/>
      <c r="C55" s="209"/>
      <c r="D55" s="243"/>
      <c r="E55" s="205"/>
      <c r="F55" s="245"/>
      <c r="G55" s="208"/>
      <c r="H55" s="208"/>
      <c r="I55" s="268"/>
    </row>
    <row r="56" spans="2:12" ht="15" thickBot="1">
      <c r="B56" s="267"/>
      <c r="C56" s="209"/>
      <c r="D56" s="243"/>
      <c r="E56" s="205"/>
      <c r="F56" s="245"/>
      <c r="G56" s="208"/>
      <c r="H56" s="208"/>
      <c r="I56" s="268"/>
      <c r="L56" s="261"/>
    </row>
    <row r="57" spans="2:12" ht="24.75" customHeight="1" thickTop="1" thickBot="1">
      <c r="B57" s="267"/>
      <c r="C57" s="247" t="s">
        <v>5</v>
      </c>
      <c r="D57" s="439" t="str">
        <f>"GROSS FARM PROFIT for period "  &amp;   '1 General Information'!D12</f>
        <v>GROSS FARM PROFIT for period 2018</v>
      </c>
      <c r="E57" s="225" t="str">
        <f>"to " &amp; '1 General Information'!E12</f>
        <v>to 2019</v>
      </c>
      <c r="F57" s="225"/>
      <c r="G57" s="381">
        <f>E16-E21</f>
        <v>217770.24021126179</v>
      </c>
      <c r="H57" s="5" t="str">
        <f>'1 General Information'!$D$13</f>
        <v>KES</v>
      </c>
      <c r="I57" s="268"/>
    </row>
    <row r="58" spans="2:12" ht="15.75" thickTop="1">
      <c r="B58" s="267"/>
      <c r="C58" s="208"/>
      <c r="D58" s="623" t="s">
        <v>157</v>
      </c>
      <c r="E58" s="623"/>
      <c r="F58" s="623"/>
      <c r="G58" s="277">
        <f>(E16-E21)/E16</f>
        <v>0.25470203533480912</v>
      </c>
      <c r="H58" s="245"/>
      <c r="I58" s="268"/>
    </row>
    <row r="59" spans="2:12">
      <c r="B59" s="267"/>
      <c r="C59" s="208"/>
      <c r="D59" s="260"/>
      <c r="E59" s="273"/>
      <c r="F59" s="274"/>
      <c r="G59" s="275"/>
      <c r="H59" s="274"/>
      <c r="I59" s="268"/>
    </row>
    <row r="60" spans="2:12" ht="15">
      <c r="B60" s="267"/>
      <c r="C60" s="208"/>
      <c r="D60" s="624" t="str">
        <f>"average profit per "&amp;'1 General Information'!$D$14&amp;" of seasonal crops:"</f>
        <v>average profit per acre of seasonal crops:</v>
      </c>
      <c r="E60" s="624"/>
      <c r="F60" s="625">
        <f>IFERROR('3 Income Crops &amp; Livestock'!G19/'3 Income Crops &amp; Livestock'!C6,"no crops")</f>
        <v>500000</v>
      </c>
      <c r="G60" s="625"/>
      <c r="H60" s="334" t="str">
        <f>'1 General Information'!$D$13&amp;" per"&amp;" "&amp;'1 General Information'!$D$14</f>
        <v>KES per acre</v>
      </c>
      <c r="I60" s="268"/>
    </row>
    <row r="61" spans="2:12" ht="15">
      <c r="B61" s="267"/>
      <c r="C61" s="276"/>
      <c r="D61" s="624" t="str">
        <f>"average profit per "&amp;'1 General Information'!D14&amp;" of perennial crops:"</f>
        <v>average profit per acre of perennial crops:</v>
      </c>
      <c r="E61" s="624"/>
      <c r="F61" s="625" t="str">
        <f>IFERROR('3 Income Crops &amp; Livestock'!G35/'3 Income Crops &amp; Livestock'!C22,"no crops")</f>
        <v>no crops</v>
      </c>
      <c r="G61" s="625"/>
      <c r="H61" s="334" t="str">
        <f>'1 General Information'!$D$13&amp;" per"&amp;" "&amp;'1 General Information'!$D$14</f>
        <v>KES per acre</v>
      </c>
      <c r="I61" s="268"/>
      <c r="K61" s="380"/>
    </row>
    <row r="62" spans="2:12" ht="15">
      <c r="B62" s="267"/>
      <c r="C62" s="206"/>
      <c r="D62" s="624" t="s">
        <v>200</v>
      </c>
      <c r="E62" s="624"/>
      <c r="F62" s="625">
        <f>IFERROR(('3 Income Crops &amp; Livestock'!G63+'3 Income Crops &amp; Livestock'!F39)/'3 Income Crops &amp; Livestock'!C39,"no livestock")</f>
        <v>150000</v>
      </c>
      <c r="G62" s="625"/>
      <c r="H62" s="334" t="str">
        <f>'1 General Information'!$D$13&amp;" per head"</f>
        <v>KES per head</v>
      </c>
      <c r="I62" s="268"/>
    </row>
    <row r="63" spans="2:12" ht="15">
      <c r="B63" s="269"/>
      <c r="C63" s="243"/>
      <c r="D63" s="624" t="s">
        <v>201</v>
      </c>
      <c r="E63" s="624"/>
      <c r="F63" s="626">
        <f>'3 Income Crops &amp; Livestock'!C6+'3 Income Crops &amp; Livestock'!C22</f>
        <v>1</v>
      </c>
      <c r="G63" s="627"/>
      <c r="H63" s="335" t="str">
        <f>'1 General Information'!D14</f>
        <v>acre</v>
      </c>
      <c r="I63" s="270"/>
      <c r="J63" s="389">
        <f>SUM('1 General Information'!I32:I36)-F63</f>
        <v>1.1715667428825682E-2</v>
      </c>
    </row>
    <row r="64" spans="2:12">
      <c r="B64" s="269"/>
      <c r="C64" s="243"/>
      <c r="D64" s="619" t="str">
        <f>IF(J63&lt;0,"Cultivated area does not match available crop area (1. General Information)","")</f>
        <v/>
      </c>
      <c r="E64" s="619"/>
      <c r="F64" s="619"/>
      <c r="G64" s="619"/>
      <c r="H64" s="619"/>
      <c r="I64" s="270"/>
      <c r="J64" s="344"/>
    </row>
    <row r="65" spans="2:9" ht="11.25" customHeight="1" thickBot="1">
      <c r="B65" s="271"/>
      <c r="C65" s="278"/>
      <c r="D65" s="278"/>
      <c r="E65" s="278"/>
      <c r="F65" s="278"/>
      <c r="G65" s="278"/>
      <c r="H65" s="278"/>
      <c r="I65" s="272"/>
    </row>
  </sheetData>
  <sheetProtection algorithmName="SHA-512" hashValue="RAj4OpndYG0+yDE+DTovPrW/hqQOEJi1VtfqCoWb9cs7wyuVSiInKjMkUWO8La27Ws36TlLglNJFNSF/YUW4oA==" saltValue="jdJQSwXnAnm7y6o12yxP+Q==" spinCount="100000" sheet="1" selectLockedCells="1"/>
  <mergeCells count="13">
    <mergeCell ref="D64:H64"/>
    <mergeCell ref="B2:I2"/>
    <mergeCell ref="G4:H4"/>
    <mergeCell ref="A1:I1"/>
    <mergeCell ref="D58:F58"/>
    <mergeCell ref="D60:E60"/>
    <mergeCell ref="D61:E61"/>
    <mergeCell ref="D62:E62"/>
    <mergeCell ref="D63:E63"/>
    <mergeCell ref="F60:G60"/>
    <mergeCell ref="F61:G61"/>
    <mergeCell ref="F62:G62"/>
    <mergeCell ref="F63:G63"/>
  </mergeCells>
  <conditionalFormatting sqref="H14:H15">
    <cfRule type="cellIs" dxfId="6" priority="7" operator="greaterThan">
      <formula>1.01</formula>
    </cfRule>
  </conditionalFormatting>
  <conditionalFormatting sqref="H21">
    <cfRule type="cellIs" dxfId="5" priority="5" operator="greaterThan">
      <formula>1.01</formula>
    </cfRule>
  </conditionalFormatting>
  <conditionalFormatting sqref="D63:H63 D64">
    <cfRule type="expression" dxfId="4" priority="3">
      <formula>$J$63&lt;0</formula>
    </cfRule>
  </conditionalFormatting>
  <conditionalFormatting sqref="G57">
    <cfRule type="cellIs" dxfId="3" priority="2" operator="lessThan">
      <formula>0</formula>
    </cfRule>
  </conditionalFormatting>
  <conditionalFormatting sqref="G58">
    <cfRule type="cellIs" dxfId="2" priority="1" operator="lessThan">
      <formula>0</formula>
    </cfRule>
  </conditionalFormatting>
  <dataValidations xWindow="590" yWindow="379" count="2">
    <dataValidation allowBlank="1" showInputMessage="1" showErrorMessage="1" prompt="If RED then compare crop areas under cultivation (in Seasonal and Perennial Crops) to area in Property status. Cultivated area is larger than area available for cultivation! " sqref="F63"/>
    <dataValidation allowBlank="1" showErrorMessage="1" prompt="If sales are projected, then consider possible losses" sqref="E14"/>
  </dataValidations>
  <pageMargins left="0.47244094488188981" right="0.47244094488188981" top="0.74803149606299213" bottom="0.55118110236220474" header="0.31496062992125984" footer="0.31496062992125984"/>
  <pageSetup paperSize="9" scale="78" orientation="portrait" r:id="rId1"/>
  <headerFooter>
    <oddHeader>&amp;L&amp;12Farm Analysis Tool&amp;C&amp;12Section: Farm Income Statement</oddHead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tabColor rgb="FFFFC000"/>
  </sheetPr>
  <dimension ref="A1:N45"/>
  <sheetViews>
    <sheetView view="pageBreakPreview" zoomScale="60" zoomScaleNormal="80" workbookViewId="0">
      <selection activeCell="G18" sqref="G18"/>
    </sheetView>
  </sheetViews>
  <sheetFormatPr baseColWidth="10" defaultColWidth="9.140625" defaultRowHeight="15"/>
  <cols>
    <col min="1" max="1" width="16.85546875" customWidth="1"/>
    <col min="2" max="14" width="12.7109375" customWidth="1"/>
  </cols>
  <sheetData>
    <row r="1" spans="1:14" ht="15.75" thickBot="1">
      <c r="A1" s="591" t="s">
        <v>190</v>
      </c>
      <c r="B1" s="591"/>
      <c r="C1" s="591"/>
      <c r="D1" s="591"/>
      <c r="E1" s="591"/>
      <c r="F1" s="591"/>
      <c r="G1" s="591"/>
      <c r="H1" s="591"/>
      <c r="I1" s="591"/>
      <c r="J1" s="591"/>
      <c r="K1" s="591"/>
      <c r="L1" s="591"/>
      <c r="M1" s="591"/>
      <c r="N1" s="591"/>
    </row>
    <row r="2" spans="1:14" ht="46.5" customHeight="1">
      <c r="A2" s="620" t="s">
        <v>161</v>
      </c>
      <c r="B2" s="621"/>
      <c r="C2" s="621"/>
      <c r="D2" s="621"/>
      <c r="E2" s="621"/>
      <c r="F2" s="621"/>
      <c r="G2" s="621"/>
      <c r="H2" s="621"/>
      <c r="I2" s="621"/>
      <c r="J2" s="621"/>
      <c r="K2" s="621"/>
      <c r="L2" s="621"/>
      <c r="M2" s="621"/>
      <c r="N2" s="622"/>
    </row>
    <row r="3" spans="1:14">
      <c r="A3" s="285"/>
      <c r="B3" s="282" t="s">
        <v>66</v>
      </c>
      <c r="C3" s="283" t="s">
        <v>67</v>
      </c>
      <c r="D3" s="284" t="s">
        <v>68</v>
      </c>
      <c r="E3" s="282" t="s">
        <v>69</v>
      </c>
      <c r="F3" s="283" t="s">
        <v>70</v>
      </c>
      <c r="G3" s="284" t="s">
        <v>71</v>
      </c>
      <c r="H3" s="283" t="s">
        <v>72</v>
      </c>
      <c r="I3" s="283" t="s">
        <v>73</v>
      </c>
      <c r="J3" s="284" t="s">
        <v>74</v>
      </c>
      <c r="K3" s="282" t="s">
        <v>75</v>
      </c>
      <c r="L3" s="282" t="s">
        <v>76</v>
      </c>
      <c r="M3" s="282" t="s">
        <v>77</v>
      </c>
      <c r="N3" s="286" t="s">
        <v>158</v>
      </c>
    </row>
    <row r="4" spans="1:14">
      <c r="A4" s="285"/>
      <c r="B4" s="280" t="s">
        <v>159</v>
      </c>
      <c r="C4" s="197" t="s">
        <v>159</v>
      </c>
      <c r="D4" s="279" t="s">
        <v>159</v>
      </c>
      <c r="E4" s="281" t="s">
        <v>159</v>
      </c>
      <c r="F4" s="280" t="s">
        <v>159</v>
      </c>
      <c r="G4" s="280" t="s">
        <v>159</v>
      </c>
      <c r="H4" s="280" t="s">
        <v>159</v>
      </c>
      <c r="I4" s="280" t="s">
        <v>159</v>
      </c>
      <c r="J4" s="280" t="s">
        <v>159</v>
      </c>
      <c r="K4" s="280" t="s">
        <v>159</v>
      </c>
      <c r="L4" s="280" t="s">
        <v>159</v>
      </c>
      <c r="M4" s="280" t="s">
        <v>159</v>
      </c>
      <c r="N4" s="287" t="s">
        <v>159</v>
      </c>
    </row>
    <row r="5" spans="1:14">
      <c r="A5" s="628" t="s">
        <v>160</v>
      </c>
      <c r="B5" s="629"/>
      <c r="C5" s="629"/>
      <c r="D5" s="629"/>
      <c r="E5" s="629"/>
      <c r="F5" s="629"/>
      <c r="G5" s="629"/>
      <c r="H5" s="629"/>
      <c r="I5" s="629"/>
      <c r="J5" s="629"/>
      <c r="K5" s="629"/>
      <c r="L5" s="629"/>
      <c r="M5" s="629"/>
      <c r="N5" s="630"/>
    </row>
    <row r="6" spans="1:14">
      <c r="A6" s="285" t="str">
        <f>'3 Income Crops &amp; Livestock'!B10</f>
        <v>Tomatoes</v>
      </c>
      <c r="B6" s="301"/>
      <c r="C6" s="301"/>
      <c r="D6" s="301"/>
      <c r="E6" s="301"/>
      <c r="F6" s="301"/>
      <c r="G6" s="301"/>
      <c r="H6" s="301"/>
      <c r="I6" s="301"/>
      <c r="J6" s="301"/>
      <c r="K6" s="301"/>
      <c r="L6" s="301"/>
      <c r="M6" s="301"/>
      <c r="N6" s="286" t="e">
        <f>AVERAGE(B6:M6)</f>
        <v>#DIV/0!</v>
      </c>
    </row>
    <row r="7" spans="1:14">
      <c r="A7" s="285">
        <f>'3 Income Crops &amp; Livestock'!B11</f>
        <v>0</v>
      </c>
      <c r="B7" s="301"/>
      <c r="C7" s="301"/>
      <c r="D7" s="301"/>
      <c r="E7" s="301"/>
      <c r="F7" s="301"/>
      <c r="G7" s="301"/>
      <c r="H7" s="301"/>
      <c r="I7" s="301"/>
      <c r="J7" s="301"/>
      <c r="K7" s="301"/>
      <c r="L7" s="301"/>
      <c r="M7" s="301"/>
      <c r="N7" s="286" t="e">
        <f t="shared" ref="N7:N45" si="0">AVERAGE(B7:M7)</f>
        <v>#DIV/0!</v>
      </c>
    </row>
    <row r="8" spans="1:14">
      <c r="A8" s="285">
        <f>'3 Income Crops &amp; Livestock'!B12</f>
        <v>0</v>
      </c>
      <c r="B8" s="301"/>
      <c r="C8" s="301"/>
      <c r="D8" s="301"/>
      <c r="E8" s="301"/>
      <c r="F8" s="301"/>
      <c r="G8" s="301"/>
      <c r="H8" s="301"/>
      <c r="I8" s="301"/>
      <c r="J8" s="301"/>
      <c r="K8" s="301"/>
      <c r="L8" s="301"/>
      <c r="M8" s="301"/>
      <c r="N8" s="286" t="e">
        <f t="shared" si="0"/>
        <v>#DIV/0!</v>
      </c>
    </row>
    <row r="9" spans="1:14">
      <c r="A9" s="285">
        <f>'3 Income Crops &amp; Livestock'!B13</f>
        <v>0</v>
      </c>
      <c r="B9" s="301"/>
      <c r="C9" s="301"/>
      <c r="D9" s="301"/>
      <c r="E9" s="301"/>
      <c r="F9" s="301"/>
      <c r="G9" s="301"/>
      <c r="H9" s="301"/>
      <c r="I9" s="301"/>
      <c r="J9" s="301"/>
      <c r="K9" s="301"/>
      <c r="L9" s="301"/>
      <c r="M9" s="301"/>
      <c r="N9" s="286" t="e">
        <f t="shared" si="0"/>
        <v>#DIV/0!</v>
      </c>
    </row>
    <row r="10" spans="1:14">
      <c r="A10" s="285">
        <f>'3 Income Crops &amp; Livestock'!B14</f>
        <v>0</v>
      </c>
      <c r="B10" s="301"/>
      <c r="C10" s="301"/>
      <c r="D10" s="301"/>
      <c r="E10" s="301"/>
      <c r="F10" s="301"/>
      <c r="G10" s="301"/>
      <c r="H10" s="301"/>
      <c r="I10" s="301"/>
      <c r="J10" s="301"/>
      <c r="K10" s="301"/>
      <c r="L10" s="301"/>
      <c r="M10" s="301"/>
      <c r="N10" s="286" t="e">
        <f t="shared" si="0"/>
        <v>#DIV/0!</v>
      </c>
    </row>
    <row r="11" spans="1:14">
      <c r="A11" s="291" t="str">
        <f>'3 Income Crops &amp; Livestock'!B15</f>
        <v>By-products:</v>
      </c>
      <c r="B11" s="251"/>
      <c r="C11" s="251"/>
      <c r="D11" s="251"/>
      <c r="E11" s="251"/>
      <c r="F11" s="251"/>
      <c r="G11" s="251"/>
      <c r="H11" s="251"/>
      <c r="I11" s="251"/>
      <c r="J11" s="251"/>
      <c r="K11" s="251"/>
      <c r="L11" s="251"/>
      <c r="M11" s="251"/>
      <c r="N11" s="290"/>
    </row>
    <row r="12" spans="1:14">
      <c r="A12" s="285">
        <f>'3 Income Crops &amp; Livestock'!B16</f>
        <v>0</v>
      </c>
      <c r="B12" s="301"/>
      <c r="C12" s="301"/>
      <c r="D12" s="301"/>
      <c r="E12" s="301"/>
      <c r="F12" s="301"/>
      <c r="G12" s="301"/>
      <c r="H12" s="301"/>
      <c r="I12" s="301"/>
      <c r="J12" s="301"/>
      <c r="K12" s="301"/>
      <c r="L12" s="301"/>
      <c r="M12" s="301"/>
      <c r="N12" s="286" t="e">
        <f t="shared" si="0"/>
        <v>#DIV/0!</v>
      </c>
    </row>
    <row r="13" spans="1:14">
      <c r="A13" s="285">
        <f>'3 Income Crops &amp; Livestock'!B17</f>
        <v>0</v>
      </c>
      <c r="B13" s="301"/>
      <c r="C13" s="301"/>
      <c r="D13" s="301"/>
      <c r="E13" s="301"/>
      <c r="F13" s="301"/>
      <c r="G13" s="301"/>
      <c r="H13" s="301"/>
      <c r="I13" s="301"/>
      <c r="J13" s="301"/>
      <c r="K13" s="301"/>
      <c r="L13" s="301"/>
      <c r="M13" s="301"/>
      <c r="N13" s="286" t="e">
        <f t="shared" si="0"/>
        <v>#DIV/0!</v>
      </c>
    </row>
    <row r="14" spans="1:14">
      <c r="A14" s="285">
        <f>'3 Income Crops &amp; Livestock'!B18</f>
        <v>0</v>
      </c>
      <c r="B14" s="301"/>
      <c r="C14" s="301"/>
      <c r="D14" s="301"/>
      <c r="E14" s="301"/>
      <c r="F14" s="301"/>
      <c r="G14" s="301"/>
      <c r="H14" s="301"/>
      <c r="I14" s="301"/>
      <c r="J14" s="301"/>
      <c r="K14" s="301"/>
      <c r="L14" s="301"/>
      <c r="M14" s="301"/>
      <c r="N14" s="286" t="e">
        <f t="shared" si="0"/>
        <v>#DIV/0!</v>
      </c>
    </row>
    <row r="15" spans="1:14">
      <c r="A15" s="628" t="s">
        <v>90</v>
      </c>
      <c r="B15" s="629"/>
      <c r="C15" s="629"/>
      <c r="D15" s="629"/>
      <c r="E15" s="629"/>
      <c r="F15" s="629"/>
      <c r="G15" s="629"/>
      <c r="H15" s="629"/>
      <c r="I15" s="629"/>
      <c r="J15" s="629"/>
      <c r="K15" s="629"/>
      <c r="L15" s="629"/>
      <c r="M15" s="629"/>
      <c r="N15" s="630"/>
    </row>
    <row r="16" spans="1:14">
      <c r="A16" s="285">
        <f>'3 Income Crops &amp; Livestock'!B26</f>
        <v>0</v>
      </c>
      <c r="B16" s="301"/>
      <c r="C16" s="301"/>
      <c r="D16" s="301"/>
      <c r="E16" s="301"/>
      <c r="F16" s="301"/>
      <c r="G16" s="301"/>
      <c r="H16" s="301"/>
      <c r="I16" s="301"/>
      <c r="J16" s="301"/>
      <c r="K16" s="301"/>
      <c r="L16" s="301"/>
      <c r="M16" s="301"/>
      <c r="N16" s="286" t="e">
        <f t="shared" si="0"/>
        <v>#DIV/0!</v>
      </c>
    </row>
    <row r="17" spans="1:14">
      <c r="A17" s="285">
        <f>'3 Income Crops &amp; Livestock'!B27</f>
        <v>0</v>
      </c>
      <c r="B17" s="301"/>
      <c r="C17" s="301"/>
      <c r="D17" s="301"/>
      <c r="E17" s="301"/>
      <c r="F17" s="301"/>
      <c r="G17" s="301"/>
      <c r="H17" s="301"/>
      <c r="I17" s="301"/>
      <c r="J17" s="301"/>
      <c r="K17" s="301"/>
      <c r="L17" s="301"/>
      <c r="M17" s="301"/>
      <c r="N17" s="286" t="e">
        <f t="shared" si="0"/>
        <v>#DIV/0!</v>
      </c>
    </row>
    <row r="18" spans="1:14">
      <c r="A18" s="285">
        <f>'3 Income Crops &amp; Livestock'!B28</f>
        <v>0</v>
      </c>
      <c r="B18" s="301"/>
      <c r="C18" s="301"/>
      <c r="D18" s="301"/>
      <c r="E18" s="301"/>
      <c r="F18" s="301"/>
      <c r="G18" s="301"/>
      <c r="H18" s="301"/>
      <c r="I18" s="301"/>
      <c r="J18" s="301"/>
      <c r="K18" s="301"/>
      <c r="L18" s="301"/>
      <c r="M18" s="301"/>
      <c r="N18" s="286" t="e">
        <f t="shared" si="0"/>
        <v>#DIV/0!</v>
      </c>
    </row>
    <row r="19" spans="1:14">
      <c r="A19" s="285">
        <f>'3 Income Crops &amp; Livestock'!B29</f>
        <v>0</v>
      </c>
      <c r="B19" s="301"/>
      <c r="C19" s="301"/>
      <c r="D19" s="301"/>
      <c r="E19" s="301"/>
      <c r="F19" s="301"/>
      <c r="G19" s="301"/>
      <c r="H19" s="301"/>
      <c r="I19" s="301"/>
      <c r="J19" s="301"/>
      <c r="K19" s="301"/>
      <c r="L19" s="301"/>
      <c r="M19" s="301"/>
      <c r="N19" s="286" t="e">
        <f t="shared" si="0"/>
        <v>#DIV/0!</v>
      </c>
    </row>
    <row r="20" spans="1:14">
      <c r="A20" s="285">
        <f>'3 Income Crops &amp; Livestock'!B30</f>
        <v>0</v>
      </c>
      <c r="B20" s="301"/>
      <c r="C20" s="301"/>
      <c r="D20" s="301"/>
      <c r="E20" s="301"/>
      <c r="F20" s="301"/>
      <c r="G20" s="301"/>
      <c r="H20" s="301"/>
      <c r="I20" s="301"/>
      <c r="J20" s="301"/>
      <c r="K20" s="301"/>
      <c r="L20" s="301"/>
      <c r="M20" s="301"/>
      <c r="N20" s="286" t="e">
        <f t="shared" si="0"/>
        <v>#DIV/0!</v>
      </c>
    </row>
    <row r="21" spans="1:14">
      <c r="A21" s="291" t="str">
        <f>'3 Income Crops &amp; Livestock'!B31</f>
        <v>By-products:</v>
      </c>
      <c r="B21" s="251"/>
      <c r="C21" s="251"/>
      <c r="D21" s="251"/>
      <c r="E21" s="251"/>
      <c r="F21" s="251"/>
      <c r="G21" s="251"/>
      <c r="H21" s="251"/>
      <c r="I21" s="251"/>
      <c r="J21" s="251"/>
      <c r="K21" s="251"/>
      <c r="L21" s="251"/>
      <c r="M21" s="251"/>
      <c r="N21" s="290"/>
    </row>
    <row r="22" spans="1:14">
      <c r="A22" s="285">
        <f>'3 Income Crops &amp; Livestock'!B32</f>
        <v>0</v>
      </c>
      <c r="B22" s="301"/>
      <c r="C22" s="301"/>
      <c r="D22" s="301"/>
      <c r="E22" s="301"/>
      <c r="F22" s="301"/>
      <c r="G22" s="301"/>
      <c r="H22" s="301"/>
      <c r="I22" s="301"/>
      <c r="J22" s="301"/>
      <c r="K22" s="301"/>
      <c r="L22" s="301"/>
      <c r="M22" s="301"/>
      <c r="N22" s="286" t="e">
        <f t="shared" si="0"/>
        <v>#DIV/0!</v>
      </c>
    </row>
    <row r="23" spans="1:14">
      <c r="A23" s="285">
        <f>'3 Income Crops &amp; Livestock'!B33</f>
        <v>0</v>
      </c>
      <c r="B23" s="301"/>
      <c r="C23" s="301"/>
      <c r="D23" s="301"/>
      <c r="E23" s="301"/>
      <c r="F23" s="301"/>
      <c r="G23" s="301"/>
      <c r="H23" s="301"/>
      <c r="I23" s="301"/>
      <c r="J23" s="301"/>
      <c r="K23" s="301"/>
      <c r="L23" s="301"/>
      <c r="M23" s="301"/>
      <c r="N23" s="286" t="e">
        <f t="shared" si="0"/>
        <v>#DIV/0!</v>
      </c>
    </row>
    <row r="24" spans="1:14">
      <c r="A24" s="285">
        <f>'3 Income Crops &amp; Livestock'!B34</f>
        <v>0</v>
      </c>
      <c r="B24" s="301"/>
      <c r="C24" s="301"/>
      <c r="D24" s="301"/>
      <c r="E24" s="301"/>
      <c r="F24" s="301"/>
      <c r="G24" s="301"/>
      <c r="H24" s="301"/>
      <c r="I24" s="301"/>
      <c r="J24" s="301"/>
      <c r="K24" s="301"/>
      <c r="L24" s="301"/>
      <c r="M24" s="301"/>
      <c r="N24" s="286" t="e">
        <f t="shared" si="0"/>
        <v>#DIV/0!</v>
      </c>
    </row>
    <row r="25" spans="1:14">
      <c r="A25" s="628" t="s">
        <v>97</v>
      </c>
      <c r="B25" s="629"/>
      <c r="C25" s="629"/>
      <c r="D25" s="629"/>
      <c r="E25" s="629"/>
      <c r="F25" s="629"/>
      <c r="G25" s="629"/>
      <c r="H25" s="629"/>
      <c r="I25" s="629"/>
      <c r="J25" s="629"/>
      <c r="K25" s="629"/>
      <c r="L25" s="629"/>
      <c r="M25" s="629"/>
      <c r="N25" s="630"/>
    </row>
    <row r="26" spans="1:14">
      <c r="A26" s="285" t="str">
        <f>'3 Income Crops &amp; Livestock'!B43</f>
        <v>Dairy cows</v>
      </c>
      <c r="B26" s="301"/>
      <c r="C26" s="301"/>
      <c r="D26" s="301"/>
      <c r="E26" s="301"/>
      <c r="F26" s="301"/>
      <c r="G26" s="301"/>
      <c r="H26" s="301"/>
      <c r="I26" s="301"/>
      <c r="J26" s="301"/>
      <c r="K26" s="301"/>
      <c r="L26" s="301"/>
      <c r="M26" s="301"/>
      <c r="N26" s="286" t="e">
        <f t="shared" si="0"/>
        <v>#DIV/0!</v>
      </c>
    </row>
    <row r="27" spans="1:14">
      <c r="A27" s="285" t="str">
        <f>'3 Income Crops &amp; Livestock'!B44</f>
        <v>Heifers</v>
      </c>
      <c r="B27" s="301"/>
      <c r="C27" s="301"/>
      <c r="D27" s="301"/>
      <c r="E27" s="301"/>
      <c r="F27" s="301"/>
      <c r="G27" s="301"/>
      <c r="H27" s="301"/>
      <c r="I27" s="301"/>
      <c r="J27" s="301"/>
      <c r="K27" s="301"/>
      <c r="L27" s="301"/>
      <c r="M27" s="301"/>
      <c r="N27" s="286" t="e">
        <f t="shared" si="0"/>
        <v>#DIV/0!</v>
      </c>
    </row>
    <row r="28" spans="1:14">
      <c r="A28" s="285" t="str">
        <f>'3 Income Crops &amp; Livestock'!B45</f>
        <v>Adult steers</v>
      </c>
      <c r="B28" s="301"/>
      <c r="C28" s="301"/>
      <c r="D28" s="301"/>
      <c r="E28" s="301"/>
      <c r="F28" s="301"/>
      <c r="G28" s="301"/>
      <c r="H28" s="301"/>
      <c r="I28" s="301"/>
      <c r="J28" s="301"/>
      <c r="K28" s="301"/>
      <c r="L28" s="301"/>
      <c r="M28" s="301"/>
      <c r="N28" s="286" t="e">
        <f t="shared" si="0"/>
        <v>#DIV/0!</v>
      </c>
    </row>
    <row r="29" spans="1:14">
      <c r="A29" s="285" t="str">
        <f>'3 Income Crops &amp; Livestock'!B46</f>
        <v>Juvenile steers</v>
      </c>
      <c r="B29" s="301"/>
      <c r="C29" s="301"/>
      <c r="D29" s="301"/>
      <c r="E29" s="301"/>
      <c r="F29" s="301"/>
      <c r="G29" s="301"/>
      <c r="H29" s="301"/>
      <c r="I29" s="301"/>
      <c r="J29" s="301"/>
      <c r="K29" s="301"/>
      <c r="L29" s="301"/>
      <c r="M29" s="301"/>
      <c r="N29" s="286" t="e">
        <f t="shared" si="0"/>
        <v>#DIV/0!</v>
      </c>
    </row>
    <row r="30" spans="1:14">
      <c r="A30" s="285" t="str">
        <f>'3 Income Crops &amp; Livestock'!B47</f>
        <v>Calfs</v>
      </c>
      <c r="B30" s="301"/>
      <c r="C30" s="301"/>
      <c r="D30" s="301"/>
      <c r="E30" s="301"/>
      <c r="F30" s="301"/>
      <c r="G30" s="301"/>
      <c r="H30" s="301"/>
      <c r="I30" s="301"/>
      <c r="J30" s="301"/>
      <c r="K30" s="301"/>
      <c r="L30" s="301"/>
      <c r="M30" s="301"/>
      <c r="N30" s="286" t="e">
        <f t="shared" si="0"/>
        <v>#DIV/0!</v>
      </c>
    </row>
    <row r="31" spans="1:14">
      <c r="A31" s="285" t="str">
        <f>'3 Income Crops &amp; Livestock'!B48</f>
        <v>Sheep does</v>
      </c>
      <c r="B31" s="301"/>
      <c r="C31" s="301"/>
      <c r="D31" s="301"/>
      <c r="E31" s="301"/>
      <c r="F31" s="301"/>
      <c r="G31" s="301"/>
      <c r="H31" s="301"/>
      <c r="I31" s="301"/>
      <c r="J31" s="301"/>
      <c r="K31" s="301"/>
      <c r="L31" s="301"/>
      <c r="M31" s="301"/>
      <c r="N31" s="286" t="e">
        <f t="shared" si="0"/>
        <v>#DIV/0!</v>
      </c>
    </row>
    <row r="32" spans="1:14">
      <c r="A32" s="285" t="str">
        <f>'3 Income Crops &amp; Livestock'!B49</f>
        <v>Sheep bucks</v>
      </c>
      <c r="B32" s="301"/>
      <c r="C32" s="301"/>
      <c r="D32" s="301"/>
      <c r="E32" s="301"/>
      <c r="F32" s="301"/>
      <c r="G32" s="301"/>
      <c r="H32" s="301"/>
      <c r="I32" s="301"/>
      <c r="J32" s="301"/>
      <c r="K32" s="301"/>
      <c r="L32" s="301"/>
      <c r="M32" s="301"/>
      <c r="N32" s="286" t="e">
        <f t="shared" si="0"/>
        <v>#DIV/0!</v>
      </c>
    </row>
    <row r="33" spans="1:14">
      <c r="A33" s="285" t="str">
        <f>'3 Income Crops &amp; Livestock'!B50</f>
        <v>Sheep kids</v>
      </c>
      <c r="B33" s="301"/>
      <c r="C33" s="301"/>
      <c r="D33" s="301"/>
      <c r="E33" s="301"/>
      <c r="F33" s="301"/>
      <c r="G33" s="301"/>
      <c r="H33" s="301"/>
      <c r="I33" s="301"/>
      <c r="J33" s="301"/>
      <c r="K33" s="301"/>
      <c r="L33" s="301"/>
      <c r="M33" s="301"/>
      <c r="N33" s="286" t="e">
        <f t="shared" si="0"/>
        <v>#DIV/0!</v>
      </c>
    </row>
    <row r="34" spans="1:14">
      <c r="A34" s="285" t="str">
        <f>'3 Income Crops &amp; Livestock'!B51</f>
        <v>Goat does</v>
      </c>
      <c r="B34" s="301"/>
      <c r="C34" s="301"/>
      <c r="D34" s="301"/>
      <c r="E34" s="301"/>
      <c r="F34" s="301"/>
      <c r="G34" s="301"/>
      <c r="H34" s="301"/>
      <c r="I34" s="301"/>
      <c r="J34" s="301"/>
      <c r="K34" s="301"/>
      <c r="L34" s="301"/>
      <c r="M34" s="301"/>
      <c r="N34" s="286" t="e">
        <f t="shared" si="0"/>
        <v>#DIV/0!</v>
      </c>
    </row>
    <row r="35" spans="1:14">
      <c r="A35" s="285" t="str">
        <f>'3 Income Crops &amp; Livestock'!B52</f>
        <v>Goat bucks</v>
      </c>
      <c r="B35" s="301"/>
      <c r="C35" s="301"/>
      <c r="D35" s="301"/>
      <c r="E35" s="301"/>
      <c r="F35" s="301"/>
      <c r="G35" s="301"/>
      <c r="H35" s="301"/>
      <c r="I35" s="301"/>
      <c r="J35" s="301"/>
      <c r="K35" s="301"/>
      <c r="L35" s="301"/>
      <c r="M35" s="301"/>
      <c r="N35" s="286" t="e">
        <f t="shared" si="0"/>
        <v>#DIV/0!</v>
      </c>
    </row>
    <row r="36" spans="1:14">
      <c r="A36" s="285" t="str">
        <f>'3 Income Crops &amp; Livestock'!B53</f>
        <v>Goat kids</v>
      </c>
      <c r="B36" s="301"/>
      <c r="C36" s="301"/>
      <c r="D36" s="301"/>
      <c r="E36" s="301"/>
      <c r="F36" s="301"/>
      <c r="G36" s="301"/>
      <c r="H36" s="301"/>
      <c r="I36" s="301"/>
      <c r="J36" s="301"/>
      <c r="K36" s="301"/>
      <c r="L36" s="301"/>
      <c r="M36" s="301"/>
      <c r="N36" s="286" t="e">
        <f t="shared" si="0"/>
        <v>#DIV/0!</v>
      </c>
    </row>
    <row r="37" spans="1:14">
      <c r="A37" s="285" t="str">
        <f>'3 Income Crops &amp; Livestock'!B54</f>
        <v>Chickens</v>
      </c>
      <c r="B37" s="301"/>
      <c r="C37" s="301"/>
      <c r="D37" s="301"/>
      <c r="E37" s="301"/>
      <c r="F37" s="301"/>
      <c r="G37" s="301"/>
      <c r="H37" s="301"/>
      <c r="I37" s="301"/>
      <c r="J37" s="301"/>
      <c r="K37" s="301"/>
      <c r="L37" s="301"/>
      <c r="M37" s="301"/>
      <c r="N37" s="286" t="e">
        <f t="shared" si="0"/>
        <v>#DIV/0!</v>
      </c>
    </row>
    <row r="38" spans="1:14">
      <c r="A38" s="285">
        <f>'3 Income Crops &amp; Livestock'!B55</f>
        <v>0</v>
      </c>
      <c r="B38" s="301"/>
      <c r="C38" s="301"/>
      <c r="D38" s="301"/>
      <c r="E38" s="301"/>
      <c r="F38" s="301"/>
      <c r="G38" s="301"/>
      <c r="H38" s="301"/>
      <c r="I38" s="301"/>
      <c r="J38" s="301"/>
      <c r="K38" s="301"/>
      <c r="L38" s="301"/>
      <c r="M38" s="301"/>
      <c r="N38" s="286" t="e">
        <f t="shared" si="0"/>
        <v>#DIV/0!</v>
      </c>
    </row>
    <row r="39" spans="1:14">
      <c r="A39" s="285">
        <f>'3 Income Crops &amp; Livestock'!B56</f>
        <v>0</v>
      </c>
      <c r="B39" s="301"/>
      <c r="C39" s="301"/>
      <c r="D39" s="301"/>
      <c r="E39" s="301"/>
      <c r="F39" s="301"/>
      <c r="G39" s="301"/>
      <c r="H39" s="301"/>
      <c r="I39" s="301"/>
      <c r="J39" s="301"/>
      <c r="K39" s="301"/>
      <c r="L39" s="301"/>
      <c r="M39" s="301"/>
      <c r="N39" s="286" t="e">
        <f t="shared" si="0"/>
        <v>#DIV/0!</v>
      </c>
    </row>
    <row r="40" spans="1:14">
      <c r="A40" s="291" t="str">
        <f>'3 Income Crops &amp; Livestock'!B57</f>
        <v>By-products:</v>
      </c>
      <c r="B40" s="251"/>
      <c r="C40" s="251"/>
      <c r="D40" s="251"/>
      <c r="E40" s="251"/>
      <c r="F40" s="251"/>
      <c r="G40" s="251"/>
      <c r="H40" s="251"/>
      <c r="I40" s="251"/>
      <c r="J40" s="251"/>
      <c r="K40" s="251"/>
      <c r="L40" s="251"/>
      <c r="M40" s="251"/>
      <c r="N40" s="290"/>
    </row>
    <row r="41" spans="1:14">
      <c r="A41" s="285" t="str">
        <f>'3 Income Crops &amp; Livestock'!B58</f>
        <v>Milk</v>
      </c>
      <c r="B41" s="301"/>
      <c r="C41" s="301"/>
      <c r="D41" s="301"/>
      <c r="E41" s="301"/>
      <c r="F41" s="301"/>
      <c r="G41" s="301"/>
      <c r="H41" s="301"/>
      <c r="I41" s="301"/>
      <c r="J41" s="301"/>
      <c r="K41" s="301"/>
      <c r="L41" s="301"/>
      <c r="M41" s="301"/>
      <c r="N41" s="286" t="e">
        <f t="shared" si="0"/>
        <v>#DIV/0!</v>
      </c>
    </row>
    <row r="42" spans="1:14">
      <c r="A42" s="285" t="str">
        <f>'3 Income Crops &amp; Livestock'!B59</f>
        <v>Eggs</v>
      </c>
      <c r="B42" s="301"/>
      <c r="C42" s="301"/>
      <c r="D42" s="301"/>
      <c r="E42" s="301"/>
      <c r="F42" s="301"/>
      <c r="G42" s="301"/>
      <c r="H42" s="301"/>
      <c r="I42" s="301"/>
      <c r="J42" s="301"/>
      <c r="K42" s="301"/>
      <c r="L42" s="301"/>
      <c r="M42" s="301"/>
      <c r="N42" s="286" t="e">
        <f t="shared" si="0"/>
        <v>#DIV/0!</v>
      </c>
    </row>
    <row r="43" spans="1:14">
      <c r="A43" s="285" t="str">
        <f>'3 Income Crops &amp; Livestock'!B60</f>
        <v>Skins</v>
      </c>
      <c r="B43" s="301"/>
      <c r="C43" s="301"/>
      <c r="D43" s="301"/>
      <c r="E43" s="301"/>
      <c r="F43" s="301"/>
      <c r="G43" s="301"/>
      <c r="H43" s="301"/>
      <c r="I43" s="301"/>
      <c r="J43" s="301"/>
      <c r="K43" s="301"/>
      <c r="L43" s="301"/>
      <c r="M43" s="301"/>
      <c r="N43" s="286" t="e">
        <f t="shared" si="0"/>
        <v>#DIV/0!</v>
      </c>
    </row>
    <row r="44" spans="1:14">
      <c r="A44" s="285" t="str">
        <f>'3 Income Crops &amp; Livestock'!B61</f>
        <v>Manure</v>
      </c>
      <c r="B44" s="301"/>
      <c r="C44" s="301"/>
      <c r="D44" s="301"/>
      <c r="E44" s="301"/>
      <c r="F44" s="301"/>
      <c r="G44" s="301"/>
      <c r="H44" s="301"/>
      <c r="I44" s="301"/>
      <c r="J44" s="301"/>
      <c r="K44" s="301"/>
      <c r="L44" s="301"/>
      <c r="M44" s="301"/>
      <c r="N44" s="286" t="e">
        <f t="shared" si="0"/>
        <v>#DIV/0!</v>
      </c>
    </row>
    <row r="45" spans="1:14" ht="15.75" thickBot="1">
      <c r="A45" s="288">
        <f>'3 Income Crops &amp; Livestock'!B62</f>
        <v>0</v>
      </c>
      <c r="B45" s="302"/>
      <c r="C45" s="302"/>
      <c r="D45" s="302"/>
      <c r="E45" s="302"/>
      <c r="F45" s="302"/>
      <c r="G45" s="302"/>
      <c r="H45" s="302"/>
      <c r="I45" s="302"/>
      <c r="J45" s="302"/>
      <c r="K45" s="302"/>
      <c r="L45" s="302"/>
      <c r="M45" s="302"/>
      <c r="N45" s="289" t="e">
        <f t="shared" si="0"/>
        <v>#DIV/0!</v>
      </c>
    </row>
  </sheetData>
  <sheetProtection algorithmName="SHA-512" hashValue="DnPteXVLDyzl+gMJzOhG292nunnvToNzpFDddwK4vZyyhgzj1R7NOUi46Tcic84poXb8024RTiDHXhhRZhpSKw==" saltValue="BKIItIwdnsLrb7E62C8lJg==" spinCount="100000" sheet="1" selectLockedCells="1"/>
  <mergeCells count="5">
    <mergeCell ref="A2:N2"/>
    <mergeCell ref="A5:N5"/>
    <mergeCell ref="A15:N15"/>
    <mergeCell ref="A25:N25"/>
    <mergeCell ref="A1:N1"/>
  </mergeCells>
  <pageMargins left="0.7" right="0.7" top="0.75" bottom="0.75" header="0.3" footer="0.3"/>
  <pageSetup paperSize="9" scale="47"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J36"/>
  <sheetViews>
    <sheetView view="pageBreakPreview" zoomScaleNormal="85" zoomScaleSheetLayoutView="100" workbookViewId="0">
      <selection activeCell="C16" sqref="C16"/>
    </sheetView>
  </sheetViews>
  <sheetFormatPr baseColWidth="10" defaultColWidth="9.140625" defaultRowHeight="14.25"/>
  <cols>
    <col min="1" max="1" width="3.7109375" style="79" customWidth="1"/>
    <col min="2" max="2" width="26.5703125" style="79" customWidth="1"/>
    <col min="3" max="3" width="48.5703125" style="79" customWidth="1"/>
    <col min="4" max="4" width="19" style="79" customWidth="1"/>
    <col min="5" max="5" width="2.42578125" style="357" customWidth="1"/>
    <col min="6" max="6" width="5.5703125" style="79" customWidth="1"/>
    <col min="7" max="7" width="12.5703125" style="79" customWidth="1"/>
    <col min="8" max="8" width="11.5703125" style="79" customWidth="1"/>
    <col min="9" max="9" width="11.28515625" style="79" customWidth="1"/>
    <col min="10" max="11" width="9.140625" style="79" customWidth="1"/>
    <col min="12" max="16384" width="9.140625" style="79"/>
  </cols>
  <sheetData>
    <row r="1" spans="1:10" ht="15.75" thickBot="1">
      <c r="A1" s="631" t="s">
        <v>190</v>
      </c>
      <c r="B1" s="631"/>
      <c r="C1" s="631"/>
      <c r="D1" s="631"/>
      <c r="E1" s="374"/>
    </row>
    <row r="2" spans="1:10" ht="24" customHeight="1" thickTop="1">
      <c r="B2" s="544" t="s">
        <v>321</v>
      </c>
      <c r="C2" s="545"/>
      <c r="D2" s="546"/>
      <c r="E2" s="352"/>
    </row>
    <row r="3" spans="1:10" ht="9" customHeight="1">
      <c r="B3" s="80"/>
      <c r="C3" s="81"/>
      <c r="D3" s="89"/>
      <c r="E3" s="172"/>
    </row>
    <row r="4" spans="1:10" ht="9" customHeight="1">
      <c r="B4" s="87"/>
      <c r="C4" s="81"/>
      <c r="D4" s="89"/>
      <c r="E4" s="172"/>
    </row>
    <row r="5" spans="1:10" ht="20.25" customHeight="1">
      <c r="B5" s="637" t="s">
        <v>224</v>
      </c>
      <c r="C5" s="638"/>
      <c r="D5" s="639"/>
      <c r="E5" s="353"/>
    </row>
    <row r="6" spans="1:10" ht="15.75" customHeight="1" thickBot="1">
      <c r="B6" s="350" t="s">
        <v>233</v>
      </c>
      <c r="C6" s="348" t="s">
        <v>229</v>
      </c>
      <c r="D6" s="351" t="s">
        <v>269</v>
      </c>
      <c r="E6" s="353"/>
    </row>
    <row r="7" spans="1:10" ht="27.95" customHeight="1">
      <c r="B7" s="375" t="s">
        <v>225</v>
      </c>
      <c r="C7" s="376" t="s">
        <v>234</v>
      </c>
      <c r="D7" s="369"/>
      <c r="E7" s="354"/>
      <c r="F7" s="579" t="s">
        <v>235</v>
      </c>
      <c r="G7" s="580"/>
      <c r="H7" s="580"/>
      <c r="I7" s="581"/>
    </row>
    <row r="8" spans="1:10" ht="27.95" customHeight="1">
      <c r="B8" s="377" t="s">
        <v>226</v>
      </c>
      <c r="C8" s="376" t="s">
        <v>234</v>
      </c>
      <c r="D8" s="369"/>
      <c r="E8" s="354"/>
      <c r="F8" s="358"/>
      <c r="G8" s="359" t="s">
        <v>246</v>
      </c>
      <c r="H8" s="359" t="s">
        <v>247</v>
      </c>
      <c r="I8" s="360" t="s">
        <v>248</v>
      </c>
    </row>
    <row r="9" spans="1:10" ht="27.95" customHeight="1">
      <c r="B9" s="377" t="s">
        <v>227</v>
      </c>
      <c r="C9" s="376" t="s">
        <v>232</v>
      </c>
      <c r="D9" s="369"/>
      <c r="E9" s="354"/>
      <c r="F9" s="361" t="s">
        <v>249</v>
      </c>
      <c r="G9" s="365"/>
      <c r="H9" s="365"/>
      <c r="I9" s="366"/>
    </row>
    <row r="10" spans="1:10" ht="27.95" customHeight="1">
      <c r="B10" s="377" t="s">
        <v>263</v>
      </c>
      <c r="C10" s="376" t="s">
        <v>268</v>
      </c>
      <c r="D10" s="369"/>
      <c r="E10" s="354"/>
      <c r="F10" s="361" t="s">
        <v>250</v>
      </c>
      <c r="G10" s="365"/>
      <c r="H10" s="365"/>
      <c r="I10" s="366"/>
    </row>
    <row r="11" spans="1:10" ht="27.95" customHeight="1">
      <c r="B11" s="377" t="s">
        <v>264</v>
      </c>
      <c r="C11" s="376" t="s">
        <v>267</v>
      </c>
      <c r="D11" s="369"/>
      <c r="E11" s="354"/>
      <c r="F11" s="361" t="s">
        <v>251</v>
      </c>
      <c r="G11" s="365"/>
      <c r="H11" s="363"/>
      <c r="I11" s="364"/>
    </row>
    <row r="12" spans="1:10" ht="27.95" customHeight="1">
      <c r="B12" s="377" t="s">
        <v>265</v>
      </c>
      <c r="C12" s="376" t="s">
        <v>266</v>
      </c>
      <c r="D12" s="369"/>
      <c r="E12" s="354"/>
      <c r="F12" s="361" t="s">
        <v>252</v>
      </c>
      <c r="G12" s="365"/>
      <c r="H12" s="363"/>
      <c r="I12" s="364"/>
    </row>
    <row r="13" spans="1:10" ht="27.95" customHeight="1" thickBot="1">
      <c r="B13" s="377" t="s">
        <v>64</v>
      </c>
      <c r="C13" s="376" t="s">
        <v>273</v>
      </c>
      <c r="D13" s="369"/>
      <c r="E13" s="354"/>
      <c r="F13" s="361" t="s">
        <v>253</v>
      </c>
      <c r="G13" s="371"/>
      <c r="H13" s="363"/>
      <c r="I13" s="364"/>
    </row>
    <row r="14" spans="1:10" ht="27.95" customHeight="1" thickBot="1">
      <c r="B14" s="377" t="s">
        <v>230</v>
      </c>
      <c r="C14" s="376" t="s">
        <v>231</v>
      </c>
      <c r="D14" s="369"/>
      <c r="E14" s="354"/>
      <c r="F14" s="362" t="s">
        <v>7</v>
      </c>
      <c r="G14" s="372">
        <f>SUM(G9:G13)</f>
        <v>0</v>
      </c>
      <c r="H14" s="372">
        <f>H9*H10</f>
        <v>0</v>
      </c>
      <c r="I14" s="372" t="e">
        <f>I9/I10</f>
        <v>#DIV/0!</v>
      </c>
    </row>
    <row r="15" spans="1:10" ht="27.95" customHeight="1">
      <c r="B15" s="377" t="s">
        <v>228</v>
      </c>
      <c r="C15" s="376" t="s">
        <v>274</v>
      </c>
      <c r="D15" s="369"/>
      <c r="E15" s="354"/>
      <c r="F15" s="367"/>
      <c r="G15" s="368"/>
      <c r="H15" s="368"/>
      <c r="I15" s="368"/>
      <c r="J15" s="357"/>
    </row>
    <row r="16" spans="1:10" ht="27.95" customHeight="1">
      <c r="B16" s="346"/>
      <c r="C16" s="378"/>
      <c r="D16" s="369"/>
      <c r="E16" s="354"/>
    </row>
    <row r="17" spans="2:5" ht="15.75" customHeight="1">
      <c r="B17" s="100"/>
      <c r="C17" s="81"/>
      <c r="D17" s="349">
        <f>SUM(D7:D16)</f>
        <v>0</v>
      </c>
      <c r="E17" s="355"/>
    </row>
    <row r="18" spans="2:5" ht="15.75" customHeight="1">
      <c r="B18" s="100"/>
      <c r="C18" s="81"/>
      <c r="D18" s="347"/>
      <c r="E18" s="356"/>
    </row>
    <row r="19" spans="2:5" ht="15.75" customHeight="1">
      <c r="B19" s="637" t="s">
        <v>236</v>
      </c>
      <c r="C19" s="638"/>
      <c r="D19" s="639"/>
      <c r="E19" s="353"/>
    </row>
    <row r="20" spans="2:5" ht="15.75" customHeight="1">
      <c r="B20" s="350" t="s">
        <v>237</v>
      </c>
      <c r="C20" s="348" t="s">
        <v>229</v>
      </c>
      <c r="D20" s="351" t="s">
        <v>269</v>
      </c>
      <c r="E20" s="353"/>
    </row>
    <row r="21" spans="2:5" ht="27.95" customHeight="1">
      <c r="B21" s="375" t="s">
        <v>238</v>
      </c>
      <c r="C21" s="376" t="s">
        <v>255</v>
      </c>
      <c r="D21" s="369"/>
      <c r="E21" s="354"/>
    </row>
    <row r="22" spans="2:5" ht="27.95" customHeight="1">
      <c r="B22" s="375" t="s">
        <v>242</v>
      </c>
      <c r="C22" s="376" t="s">
        <v>256</v>
      </c>
      <c r="D22" s="369"/>
      <c r="E22" s="354"/>
    </row>
    <row r="23" spans="2:5" ht="27.95" customHeight="1">
      <c r="B23" s="377" t="s">
        <v>239</v>
      </c>
      <c r="C23" s="376" t="s">
        <v>257</v>
      </c>
      <c r="D23" s="369"/>
      <c r="E23" s="354"/>
    </row>
    <row r="24" spans="2:5" ht="27.95" customHeight="1">
      <c r="B24" s="377" t="s">
        <v>243</v>
      </c>
      <c r="C24" s="376" t="s">
        <v>258</v>
      </c>
      <c r="D24" s="369"/>
      <c r="E24" s="354"/>
    </row>
    <row r="25" spans="2:5" ht="27.95" customHeight="1">
      <c r="B25" s="377" t="s">
        <v>240</v>
      </c>
      <c r="C25" s="376" t="s">
        <v>244</v>
      </c>
      <c r="D25" s="369"/>
      <c r="E25" s="354"/>
    </row>
    <row r="26" spans="2:5" ht="27.95" customHeight="1">
      <c r="B26" s="377" t="s">
        <v>241</v>
      </c>
      <c r="C26" s="376" t="s">
        <v>259</v>
      </c>
      <c r="D26" s="369"/>
      <c r="E26" s="354"/>
    </row>
    <row r="27" spans="2:5" ht="27.95" customHeight="1">
      <c r="B27" s="377" t="s">
        <v>245</v>
      </c>
      <c r="C27" s="376" t="s">
        <v>261</v>
      </c>
      <c r="D27" s="369"/>
      <c r="E27" s="354"/>
    </row>
    <row r="28" spans="2:5" ht="27.95" customHeight="1">
      <c r="B28" s="377" t="s">
        <v>260</v>
      </c>
      <c r="C28" s="376" t="s">
        <v>262</v>
      </c>
      <c r="D28" s="369"/>
      <c r="E28" s="354"/>
    </row>
    <row r="29" spans="2:5" ht="27.95" customHeight="1">
      <c r="B29" s="370"/>
      <c r="C29" s="379"/>
      <c r="D29" s="369"/>
      <c r="E29" s="354"/>
    </row>
    <row r="30" spans="2:5" ht="15.75" customHeight="1">
      <c r="B30" s="100"/>
      <c r="C30" s="81"/>
      <c r="D30" s="349">
        <f>SUM(D21:D29)</f>
        <v>0</v>
      </c>
      <c r="E30" s="355"/>
    </row>
    <row r="31" spans="2:5" ht="15.75" customHeight="1" thickBot="1">
      <c r="B31" s="100"/>
      <c r="C31" s="81"/>
      <c r="D31" s="89"/>
    </row>
    <row r="32" spans="2:5" ht="15.75" customHeight="1" thickBot="1">
      <c r="B32" s="100"/>
      <c r="C32" s="391" t="s">
        <v>254</v>
      </c>
      <c r="D32" s="373">
        <f>D30-D17</f>
        <v>0</v>
      </c>
    </row>
    <row r="33" spans="2:4" ht="35.25" customHeight="1">
      <c r="B33" s="632" t="str">
        <f>IF(D32&gt;0,"You are profitable! Proceed with detailed analysis to be sure.",(IF(D32&lt;0,"You are making a loss. Review your values or consider additional income opportunities or means to reduce expenses.","")))</f>
        <v/>
      </c>
      <c r="C33" s="633"/>
      <c r="D33" s="634"/>
    </row>
    <row r="34" spans="2:4" ht="15.75" customHeight="1">
      <c r="B34" s="100"/>
      <c r="C34" s="635"/>
      <c r="D34" s="636"/>
    </row>
    <row r="35" spans="2:4" ht="15" thickBot="1">
      <c r="B35" s="210"/>
      <c r="C35" s="211"/>
      <c r="D35" s="250"/>
    </row>
    <row r="36" spans="2:4" ht="15" thickTop="1"/>
  </sheetData>
  <sheetProtection algorithmName="SHA-512" hashValue="T8KrUJU/4xW14JH+s1mWscn9sgUV1MzH5ZMyh3rmeFdjqomqAETtmkIh3JbrSfq0V1We5eJnOjPvpmV7C+b+VQ==" saltValue="bZwzazHqVCNC26r4QQFrpg==" spinCount="100000" sheet="1" selectLockedCells="1"/>
  <mergeCells count="7">
    <mergeCell ref="A1:D1"/>
    <mergeCell ref="B2:D2"/>
    <mergeCell ref="B33:D33"/>
    <mergeCell ref="F7:I7"/>
    <mergeCell ref="C34:D34"/>
    <mergeCell ref="B5:D5"/>
    <mergeCell ref="B19:D19"/>
  </mergeCells>
  <conditionalFormatting sqref="B33">
    <cfRule type="expression" dxfId="1" priority="1">
      <formula>$D$32&lt;0</formula>
    </cfRule>
    <cfRule type="expression" dxfId="0" priority="2">
      <formula>$D$32&gt;0</formula>
    </cfRule>
  </conditionalFormatting>
  <pageMargins left="0.51181102362204722" right="0.51181102362204722" top="0.98425196850393704" bottom="0.59055118110236227" header="0.43307086614173229" footer="0.31496062992125984"/>
  <pageSetup paperSize="9" scale="87" orientation="portrait" r:id="rId1"/>
  <headerFooter>
    <oddHeader>&amp;L&amp;"-,Fett"&amp;12Farm Analysis Tool&amp;C&amp;"-,Fett"&amp;12Section: Farm Equipment and Assets&amp;R&amp;G</oddHeader>
    <oddFooter>&amp;L&amp;"-,Kursiv"Version 2015 V2.2&amp;RPage 3</oddFooter>
  </headerFooter>
  <drawing r:id="rId2"/>
  <legacyDrawingHF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B19"/>
  <sheetViews>
    <sheetView workbookViewId="0">
      <selection activeCell="B4" sqref="B4"/>
    </sheetView>
  </sheetViews>
  <sheetFormatPr baseColWidth="10" defaultColWidth="9.140625" defaultRowHeight="12"/>
  <cols>
    <col min="1" max="1" width="18" style="337" customWidth="1"/>
    <col min="2" max="2" width="12.42578125" style="337" bestFit="1" customWidth="1"/>
    <col min="3" max="16384" width="9.140625" style="337"/>
  </cols>
  <sheetData>
    <row r="2" spans="1:2">
      <c r="A2" s="337" t="s">
        <v>9</v>
      </c>
      <c r="B2" s="337" t="s">
        <v>203</v>
      </c>
    </row>
    <row r="3" spans="1:2">
      <c r="A3" s="338" t="s">
        <v>6</v>
      </c>
      <c r="B3" s="341">
        <v>1</v>
      </c>
    </row>
    <row r="4" spans="1:2">
      <c r="A4" s="338" t="s">
        <v>204</v>
      </c>
      <c r="B4" s="341">
        <v>2.47105</v>
      </c>
    </row>
    <row r="5" spans="1:2">
      <c r="A5" s="338" t="s">
        <v>205</v>
      </c>
      <c r="B5" s="341">
        <v>0.01</v>
      </c>
    </row>
    <row r="6" spans="1:2">
      <c r="A6" s="338" t="s">
        <v>206</v>
      </c>
      <c r="B6" s="341">
        <v>10000</v>
      </c>
    </row>
    <row r="7" spans="1:2">
      <c r="A7" s="338" t="s">
        <v>207</v>
      </c>
      <c r="B7" s="341">
        <v>11959.9</v>
      </c>
    </row>
    <row r="8" spans="1:2">
      <c r="A8" s="338" t="s">
        <v>208</v>
      </c>
      <c r="B8" s="341">
        <v>107639</v>
      </c>
    </row>
    <row r="10" spans="1:2">
      <c r="A10" s="339" t="s">
        <v>209</v>
      </c>
      <c r="B10" s="342">
        <f>VLOOKUP('1 General Information'!D14,'List of dropdown'!A3:B8,2,FALSE)</f>
        <v>2.47105</v>
      </c>
    </row>
    <row r="13" spans="1:2">
      <c r="A13" s="337" t="s">
        <v>210</v>
      </c>
      <c r="B13" s="337" t="s">
        <v>211</v>
      </c>
    </row>
    <row r="14" spans="1:2">
      <c r="A14" s="338" t="s">
        <v>49</v>
      </c>
      <c r="B14" s="340">
        <v>1</v>
      </c>
    </row>
    <row r="15" spans="1:2">
      <c r="A15" s="338" t="s">
        <v>212</v>
      </c>
      <c r="B15" s="340">
        <v>1000</v>
      </c>
    </row>
    <row r="16" spans="1:2">
      <c r="A16" s="338" t="s">
        <v>213</v>
      </c>
      <c r="B16" s="340">
        <v>100</v>
      </c>
    </row>
    <row r="17" spans="1:2">
      <c r="A17" s="338" t="s">
        <v>214</v>
      </c>
      <c r="B17" s="340">
        <v>0.4536</v>
      </c>
    </row>
    <row r="18" spans="1:2">
      <c r="B18" s="343"/>
    </row>
    <row r="19" spans="1:2">
      <c r="A19" s="339" t="s">
        <v>209</v>
      </c>
      <c r="B19" s="342">
        <f>VLOOKUP('1 General Information'!D15,'List of dropdown'!A14:B17,2,FALSE)</f>
        <v>1</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tabColor rgb="FFC00000"/>
  </sheetPr>
  <dimension ref="A1:J39"/>
  <sheetViews>
    <sheetView view="pageBreakPreview" zoomScaleNormal="100" zoomScaleSheetLayoutView="100" workbookViewId="0">
      <selection activeCell="F33" sqref="F33:F36"/>
    </sheetView>
  </sheetViews>
  <sheetFormatPr baseColWidth="10" defaultColWidth="11.42578125" defaultRowHeight="14.25"/>
  <cols>
    <col min="1" max="1" width="3.7109375" style="7" customWidth="1"/>
    <col min="2" max="2" width="27.7109375" style="7" customWidth="1"/>
    <col min="3" max="3" width="9.7109375" style="7" customWidth="1"/>
    <col min="4" max="4" width="13.140625" style="7" customWidth="1"/>
    <col min="5" max="5" width="13" style="7" customWidth="1"/>
    <col min="6" max="6" width="10.85546875" style="9" customWidth="1"/>
    <col min="7" max="7" width="9" style="9" customWidth="1"/>
    <col min="8" max="8" width="6.7109375" style="7" customWidth="1"/>
    <col min="9" max="9" width="13.28515625" style="7" customWidth="1"/>
    <col min="10" max="10" width="10.5703125" style="9" customWidth="1"/>
    <col min="11" max="11" width="3.7109375" style="7" customWidth="1"/>
    <col min="12" max="16384" width="11.42578125" style="7"/>
  </cols>
  <sheetData>
    <row r="1" spans="1:10" ht="15.75" thickBot="1">
      <c r="A1" s="511" t="s">
        <v>190</v>
      </c>
      <c r="B1" s="511"/>
      <c r="C1" s="511"/>
      <c r="D1" s="511"/>
      <c r="E1" s="511"/>
      <c r="F1" s="511"/>
      <c r="G1" s="511"/>
      <c r="H1" s="511"/>
      <c r="I1" s="511"/>
      <c r="J1" s="511"/>
    </row>
    <row r="2" spans="1:10" ht="12" customHeight="1" thickTop="1">
      <c r="B2" s="522" t="s">
        <v>122</v>
      </c>
      <c r="C2" s="523"/>
      <c r="D2" s="523"/>
      <c r="E2" s="523"/>
      <c r="F2" s="523"/>
      <c r="G2" s="523"/>
      <c r="H2" s="523"/>
      <c r="I2" s="523"/>
      <c r="J2" s="524"/>
    </row>
    <row r="3" spans="1:10" ht="11.25" customHeight="1">
      <c r="B3" s="525"/>
      <c r="C3" s="526"/>
      <c r="D3" s="526"/>
      <c r="E3" s="526"/>
      <c r="F3" s="526"/>
      <c r="G3" s="526"/>
      <c r="H3" s="526"/>
      <c r="I3" s="526"/>
      <c r="J3" s="527"/>
    </row>
    <row r="4" spans="1:10" ht="9.75" customHeight="1">
      <c r="B4" s="11"/>
      <c r="C4" s="12"/>
      <c r="D4" s="12"/>
      <c r="E4" s="12"/>
      <c r="F4" s="12"/>
      <c r="G4" s="12"/>
      <c r="H4" s="13"/>
      <c r="I4" s="13"/>
      <c r="J4" s="14"/>
    </row>
    <row r="5" spans="1:10" ht="15">
      <c r="B5" s="15" t="s">
        <v>17</v>
      </c>
      <c r="C5" s="530" t="s">
        <v>326</v>
      </c>
      <c r="D5" s="531"/>
      <c r="E5" s="532"/>
      <c r="F5" s="16"/>
      <c r="G5" s="17" t="s">
        <v>18</v>
      </c>
      <c r="H5" s="536" t="s">
        <v>328</v>
      </c>
      <c r="I5" s="537"/>
      <c r="J5" s="538"/>
    </row>
    <row r="6" spans="1:10" ht="15">
      <c r="B6" s="15" t="s">
        <v>305</v>
      </c>
      <c r="C6" s="533" t="s">
        <v>327</v>
      </c>
      <c r="D6" s="534"/>
      <c r="E6" s="535"/>
      <c r="F6" s="18"/>
      <c r="G6" s="17" t="s">
        <v>16</v>
      </c>
      <c r="H6" s="512">
        <v>43319</v>
      </c>
      <c r="I6" s="513"/>
      <c r="J6" s="514"/>
    </row>
    <row r="7" spans="1:10" ht="15">
      <c r="B7" s="11"/>
      <c r="C7" s="19"/>
      <c r="D7" s="20"/>
      <c r="E7" s="20"/>
      <c r="F7" s="19"/>
      <c r="G7" s="19"/>
      <c r="H7" s="19"/>
      <c r="I7" s="19"/>
      <c r="J7" s="21"/>
    </row>
    <row r="8" spans="1:10" ht="15">
      <c r="B8" s="15" t="s">
        <v>14</v>
      </c>
      <c r="C8" s="515"/>
      <c r="D8" s="528"/>
      <c r="E8" s="529"/>
      <c r="F8" s="22"/>
      <c r="G8" s="22"/>
      <c r="H8" s="23"/>
      <c r="I8" s="23"/>
      <c r="J8" s="24"/>
    </row>
    <row r="9" spans="1:10" ht="15">
      <c r="B9" s="15" t="s">
        <v>0</v>
      </c>
      <c r="C9" s="515"/>
      <c r="D9" s="528"/>
      <c r="E9" s="529"/>
      <c r="F9" s="22"/>
      <c r="G9" s="22"/>
      <c r="H9" s="23"/>
      <c r="I9" s="23"/>
      <c r="J9" s="24"/>
    </row>
    <row r="10" spans="1:10" ht="15">
      <c r="B10" s="25" t="s">
        <v>1</v>
      </c>
      <c r="C10" s="515"/>
      <c r="D10" s="516"/>
      <c r="E10" s="517"/>
      <c r="F10" s="26"/>
      <c r="G10" s="22"/>
      <c r="H10" s="23"/>
      <c r="I10" s="23"/>
      <c r="J10" s="24"/>
    </row>
    <row r="11" spans="1:10" ht="15">
      <c r="B11" s="15" t="s">
        <v>306</v>
      </c>
      <c r="C11" s="515"/>
      <c r="D11" s="516"/>
      <c r="E11" s="516"/>
      <c r="F11" s="516"/>
      <c r="G11" s="516"/>
      <c r="H11" s="517"/>
      <c r="I11" s="16"/>
      <c r="J11" s="303"/>
    </row>
    <row r="12" spans="1:10" ht="15">
      <c r="B12" s="15" t="s">
        <v>197</v>
      </c>
      <c r="C12" s="27"/>
      <c r="D12" s="28">
        <v>2018</v>
      </c>
      <c r="E12" s="29">
        <v>2019</v>
      </c>
      <c r="F12" s="30" t="s">
        <v>198</v>
      </c>
      <c r="G12" s="31"/>
      <c r="H12" s="32"/>
      <c r="I12" s="33"/>
      <c r="J12" s="24"/>
    </row>
    <row r="13" spans="1:10" ht="15">
      <c r="B13" s="15" t="s">
        <v>2</v>
      </c>
      <c r="C13" s="27"/>
      <c r="D13" s="34" t="s">
        <v>329</v>
      </c>
      <c r="E13" s="32"/>
      <c r="F13" s="31"/>
      <c r="G13" s="31"/>
      <c r="H13" s="32"/>
      <c r="I13" s="33"/>
      <c r="J13" s="24"/>
    </row>
    <row r="14" spans="1:10" ht="15">
      <c r="B14" s="15" t="s">
        <v>19</v>
      </c>
      <c r="C14" s="27"/>
      <c r="D14" s="34" t="s">
        <v>330</v>
      </c>
      <c r="E14" s="32"/>
      <c r="F14" s="31"/>
      <c r="G14" s="31"/>
      <c r="H14" s="32"/>
      <c r="I14" s="35" t="s">
        <v>3</v>
      </c>
      <c r="J14" s="418">
        <f>'List of dropdown'!B10</f>
        <v>2.47105</v>
      </c>
    </row>
    <row r="15" spans="1:10" ht="15">
      <c r="B15" s="15" t="s">
        <v>43</v>
      </c>
      <c r="C15" s="27"/>
      <c r="D15" s="34" t="s">
        <v>49</v>
      </c>
      <c r="E15" s="32"/>
      <c r="F15" s="31"/>
      <c r="G15" s="31"/>
      <c r="H15" s="32"/>
      <c r="I15" s="35" t="s">
        <v>44</v>
      </c>
      <c r="J15" s="419">
        <f>'List of dropdown'!B19</f>
        <v>1</v>
      </c>
    </row>
    <row r="16" spans="1:10" ht="9.75" customHeight="1" thickBot="1">
      <c r="B16" s="36"/>
      <c r="C16" s="37"/>
      <c r="D16" s="38"/>
      <c r="E16" s="39"/>
      <c r="F16" s="40"/>
      <c r="G16" s="40"/>
      <c r="H16" s="39"/>
      <c r="I16" s="41"/>
      <c r="J16" s="42"/>
    </row>
    <row r="17" spans="2:10" ht="9.75" customHeight="1" thickTop="1" thickBot="1">
      <c r="B17" s="518"/>
      <c r="C17" s="518"/>
      <c r="D17" s="518"/>
      <c r="E17" s="518"/>
      <c r="F17" s="518"/>
      <c r="G17" s="518"/>
      <c r="H17" s="518"/>
      <c r="I17" s="518"/>
      <c r="J17" s="518"/>
    </row>
    <row r="18" spans="2:10" ht="24" customHeight="1" thickTop="1">
      <c r="B18" s="519" t="s">
        <v>123</v>
      </c>
      <c r="C18" s="520"/>
      <c r="D18" s="520"/>
      <c r="E18" s="520"/>
      <c r="F18" s="520"/>
      <c r="G18" s="520"/>
      <c r="H18" s="520"/>
      <c r="I18" s="520"/>
      <c r="J18" s="521"/>
    </row>
    <row r="19" spans="2:10" ht="9.75" customHeight="1">
      <c r="B19" s="43"/>
      <c r="C19" s="44"/>
      <c r="D19" s="44"/>
      <c r="E19" s="44"/>
      <c r="F19" s="45"/>
      <c r="G19" s="45"/>
      <c r="H19" s="44"/>
      <c r="I19" s="44"/>
      <c r="J19" s="24"/>
    </row>
    <row r="20" spans="2:10" ht="15">
      <c r="B20" s="3" t="s">
        <v>275</v>
      </c>
      <c r="C20" s="44"/>
      <c r="D20" s="46" t="s">
        <v>9</v>
      </c>
      <c r="E20" s="46"/>
      <c r="F20" s="46"/>
      <c r="G20" s="46"/>
      <c r="H20" s="47"/>
      <c r="I20" s="46"/>
      <c r="J20" s="24"/>
    </row>
    <row r="21" spans="2:10">
      <c r="B21" s="48" t="s">
        <v>4</v>
      </c>
      <c r="C21" s="49"/>
      <c r="D21" s="49"/>
      <c r="E21" s="442">
        <v>2.5</v>
      </c>
      <c r="F21" s="50" t="str">
        <f>+$D$14</f>
        <v>acre</v>
      </c>
      <c r="G21" s="45" t="s">
        <v>5</v>
      </c>
      <c r="H21" s="44"/>
      <c r="I21" s="51">
        <f>+E21/$J$14</f>
        <v>1.0117156674288259</v>
      </c>
      <c r="J21" s="52" t="s">
        <v>6</v>
      </c>
    </row>
    <row r="22" spans="2:10">
      <c r="B22" s="48" t="s">
        <v>191</v>
      </c>
      <c r="C22" s="49"/>
      <c r="D22" s="49"/>
      <c r="E22" s="443"/>
      <c r="F22" s="50" t="str">
        <f t="shared" ref="F22:F28" si="0">+$D$14</f>
        <v>acre</v>
      </c>
      <c r="G22" s="45" t="s">
        <v>5</v>
      </c>
      <c r="H22" s="44"/>
      <c r="I22" s="53">
        <f t="shared" ref="I22:I28" si="1">+E22/$J$14</f>
        <v>0</v>
      </c>
      <c r="J22" s="52" t="s">
        <v>6</v>
      </c>
    </row>
    <row r="23" spans="2:10">
      <c r="B23" s="48" t="s">
        <v>196</v>
      </c>
      <c r="C23" s="49"/>
      <c r="D23" s="49"/>
      <c r="E23" s="443"/>
      <c r="F23" s="50" t="str">
        <f t="shared" si="0"/>
        <v>acre</v>
      </c>
      <c r="G23" s="45" t="s">
        <v>5</v>
      </c>
      <c r="H23" s="44"/>
      <c r="I23" s="53">
        <f t="shared" si="1"/>
        <v>0</v>
      </c>
      <c r="J23" s="52" t="s">
        <v>6</v>
      </c>
    </row>
    <row r="24" spans="2:10">
      <c r="B24" s="48" t="s">
        <v>192</v>
      </c>
      <c r="C24" s="49"/>
      <c r="D24" s="49"/>
      <c r="E24" s="443"/>
      <c r="F24" s="50" t="str">
        <f t="shared" si="0"/>
        <v>acre</v>
      </c>
      <c r="G24" s="45" t="s">
        <v>5</v>
      </c>
      <c r="H24" s="44"/>
      <c r="I24" s="53">
        <f t="shared" si="1"/>
        <v>0</v>
      </c>
      <c r="J24" s="52" t="s">
        <v>6</v>
      </c>
    </row>
    <row r="25" spans="2:10">
      <c r="B25" s="48" t="s">
        <v>193</v>
      </c>
      <c r="C25" s="49"/>
      <c r="D25" s="49"/>
      <c r="E25" s="443"/>
      <c r="F25" s="50" t="str">
        <f t="shared" si="0"/>
        <v>acre</v>
      </c>
      <c r="G25" s="45" t="s">
        <v>5</v>
      </c>
      <c r="H25" s="44"/>
      <c r="I25" s="53">
        <f t="shared" si="1"/>
        <v>0</v>
      </c>
      <c r="J25" s="52" t="s">
        <v>6</v>
      </c>
    </row>
    <row r="26" spans="2:10">
      <c r="B26" s="48" t="s">
        <v>194</v>
      </c>
      <c r="C26" s="49"/>
      <c r="D26" s="49"/>
      <c r="E26" s="444"/>
      <c r="F26" s="50" t="str">
        <f t="shared" si="0"/>
        <v>acre</v>
      </c>
      <c r="G26" s="45" t="s">
        <v>5</v>
      </c>
      <c r="H26" s="44"/>
      <c r="I26" s="74">
        <f t="shared" si="1"/>
        <v>0</v>
      </c>
      <c r="J26" s="52" t="s">
        <v>6</v>
      </c>
    </row>
    <row r="27" spans="2:10">
      <c r="B27" s="48" t="s">
        <v>195</v>
      </c>
      <c r="C27" s="322"/>
      <c r="D27" s="323"/>
      <c r="E27" s="445"/>
      <c r="F27" s="50" t="str">
        <f t="shared" si="0"/>
        <v>acre</v>
      </c>
      <c r="G27" s="45" t="s">
        <v>5</v>
      </c>
      <c r="H27" s="44"/>
      <c r="I27" s="74">
        <f t="shared" si="1"/>
        <v>0</v>
      </c>
      <c r="J27" s="52"/>
    </row>
    <row r="28" spans="2:10" ht="15">
      <c r="B28" s="43"/>
      <c r="C28" s="44"/>
      <c r="D28" s="46" t="s">
        <v>7</v>
      </c>
      <c r="E28" s="54">
        <f>+SUM(E21:E24)-E25+E26-E27</f>
        <v>2.5</v>
      </c>
      <c r="F28" s="50" t="str">
        <f t="shared" si="0"/>
        <v>acre</v>
      </c>
      <c r="G28" s="45" t="s">
        <v>5</v>
      </c>
      <c r="H28" s="44"/>
      <c r="I28" s="54">
        <f t="shared" si="1"/>
        <v>1.0117156674288259</v>
      </c>
      <c r="J28" s="52" t="s">
        <v>6</v>
      </c>
    </row>
    <row r="29" spans="2:10">
      <c r="B29" s="43"/>
      <c r="C29" s="44"/>
      <c r="D29" s="44"/>
      <c r="E29" s="44"/>
      <c r="F29" s="45"/>
      <c r="G29" s="45"/>
      <c r="H29" s="44"/>
      <c r="I29" s="44"/>
      <c r="J29" s="24"/>
    </row>
    <row r="30" spans="2:10">
      <c r="B30" s="43"/>
      <c r="C30" s="44"/>
      <c r="D30" s="55"/>
      <c r="E30" s="56"/>
      <c r="F30" s="45"/>
      <c r="G30" s="45"/>
      <c r="H30" s="44"/>
      <c r="I30" s="57"/>
      <c r="J30" s="24"/>
    </row>
    <row r="31" spans="2:10" ht="15">
      <c r="B31" s="58" t="s">
        <v>8</v>
      </c>
      <c r="C31" s="59"/>
      <c r="D31" s="60" t="s">
        <v>9</v>
      </c>
      <c r="E31" s="61" t="s">
        <v>10</v>
      </c>
      <c r="F31" s="62" t="s">
        <v>15</v>
      </c>
      <c r="G31" s="63"/>
      <c r="H31" s="59"/>
      <c r="I31" s="46" t="s">
        <v>25</v>
      </c>
      <c r="J31" s="64"/>
    </row>
    <row r="32" spans="2:10">
      <c r="B32" s="65" t="s">
        <v>130</v>
      </c>
      <c r="C32" s="49"/>
      <c r="D32" s="66"/>
      <c r="E32" s="67">
        <v>1</v>
      </c>
      <c r="F32" s="68"/>
      <c r="G32" s="50" t="str">
        <f t="shared" ref="G32:G37" si="2">+$D$14</f>
        <v>acre</v>
      </c>
      <c r="H32" s="45" t="s">
        <v>5</v>
      </c>
      <c r="I32" s="51">
        <f>(+E32+F32)/$J$14</f>
        <v>0.40468626697153032</v>
      </c>
      <c r="J32" s="52" t="s">
        <v>6</v>
      </c>
    </row>
    <row r="33" spans="2:10">
      <c r="B33" s="65" t="s">
        <v>11</v>
      </c>
      <c r="C33" s="49"/>
      <c r="D33" s="65"/>
      <c r="E33" s="69"/>
      <c r="F33" s="70"/>
      <c r="G33" s="50" t="str">
        <f t="shared" si="2"/>
        <v>acre</v>
      </c>
      <c r="H33" s="45" t="s">
        <v>5</v>
      </c>
      <c r="I33" s="53">
        <f>(+E33+F33)/$J$14</f>
        <v>0</v>
      </c>
      <c r="J33" s="52" t="s">
        <v>6</v>
      </c>
    </row>
    <row r="34" spans="2:10">
      <c r="B34" s="65" t="s">
        <v>26</v>
      </c>
      <c r="C34" s="49"/>
      <c r="D34" s="71"/>
      <c r="E34" s="69"/>
      <c r="F34" s="70"/>
      <c r="G34" s="50" t="str">
        <f t="shared" si="2"/>
        <v>acre</v>
      </c>
      <c r="H34" s="45" t="s">
        <v>5</v>
      </c>
      <c r="I34" s="53">
        <f>(+E34+F34)/$J$14</f>
        <v>0</v>
      </c>
      <c r="J34" s="52" t="s">
        <v>6</v>
      </c>
    </row>
    <row r="35" spans="2:10">
      <c r="B35" s="65" t="s">
        <v>131</v>
      </c>
      <c r="C35" s="49"/>
      <c r="D35" s="71"/>
      <c r="E35" s="69"/>
      <c r="F35" s="70"/>
      <c r="G35" s="50" t="str">
        <f t="shared" si="2"/>
        <v>acre</v>
      </c>
      <c r="H35" s="45" t="s">
        <v>5</v>
      </c>
      <c r="I35" s="53">
        <f>(+E35+F35)/$J$14</f>
        <v>0</v>
      </c>
      <c r="J35" s="52" t="s">
        <v>6</v>
      </c>
    </row>
    <row r="36" spans="2:10">
      <c r="B36" s="65" t="s">
        <v>132</v>
      </c>
      <c r="C36" s="49"/>
      <c r="D36" s="49"/>
      <c r="E36" s="72">
        <v>1.5</v>
      </c>
      <c r="F36" s="73"/>
      <c r="G36" s="50" t="str">
        <f t="shared" si="2"/>
        <v>acre</v>
      </c>
      <c r="H36" s="45" t="s">
        <v>5</v>
      </c>
      <c r="I36" s="74">
        <f>(+E36+F36)/$J$14</f>
        <v>0.60702940045729548</v>
      </c>
      <c r="J36" s="52" t="s">
        <v>6</v>
      </c>
    </row>
    <row r="37" spans="2:10" ht="50.25" customHeight="1">
      <c r="B37" s="75"/>
      <c r="C37" s="76"/>
      <c r="D37" s="77" t="s">
        <v>12</v>
      </c>
      <c r="E37" s="78">
        <f>+SUM(E32:E36)</f>
        <v>2.5</v>
      </c>
      <c r="F37" s="54">
        <f>+SUM(F32:F36)</f>
        <v>0</v>
      </c>
      <c r="G37" s="50" t="str">
        <f t="shared" si="2"/>
        <v>acre</v>
      </c>
      <c r="H37" s="45" t="s">
        <v>5</v>
      </c>
      <c r="I37" s="390">
        <f>IF((+$I$32+$I$33+$I$34+$I$35+$I$36)=I28,+$I$32+$I$33+$I$34+$I$35+$I$36,"CHECK Property rights")</f>
        <v>1.0117156674288257</v>
      </c>
      <c r="J37" s="52" t="s">
        <v>6</v>
      </c>
    </row>
    <row r="38" spans="2:10" ht="15" thickBot="1">
      <c r="B38" s="409"/>
      <c r="C38" s="410"/>
      <c r="D38" s="411"/>
      <c r="E38" s="412"/>
      <c r="F38" s="413"/>
      <c r="G38" s="413"/>
      <c r="H38" s="410"/>
      <c r="I38" s="414"/>
      <c r="J38" s="415"/>
    </row>
    <row r="39" spans="2:10" ht="15" thickTop="1"/>
  </sheetData>
  <sheetProtection algorithmName="SHA-512" hashValue="y2uoLEMiF9R0l+5iltz46c2Ppfnm+IvK/thTsGdh3Ptuws2MvuricEJQxjorX0NOJyeluWM0oHCJEWZ60IkjiQ==" saltValue="uujoPtZDlsDtl4YRnnueJw==" spinCount="100000" sheet="1" selectLockedCells="1"/>
  <mergeCells count="12">
    <mergeCell ref="A1:J1"/>
    <mergeCell ref="H6:J6"/>
    <mergeCell ref="C11:H11"/>
    <mergeCell ref="B17:J17"/>
    <mergeCell ref="B18:J18"/>
    <mergeCell ref="B2:J3"/>
    <mergeCell ref="C8:E8"/>
    <mergeCell ref="C10:E10"/>
    <mergeCell ref="C9:E9"/>
    <mergeCell ref="C5:E5"/>
    <mergeCell ref="C6:E6"/>
    <mergeCell ref="H5:J5"/>
  </mergeCells>
  <conditionalFormatting sqref="I37">
    <cfRule type="containsText" dxfId="7" priority="1" operator="containsText" text="CHECK Property rights">
      <formula>NOT(ISERROR(SEARCH("CHECK Property rights",I37)))</formula>
    </cfRule>
  </conditionalFormatting>
  <dataValidations xWindow="371" yWindow="342" count="4">
    <dataValidation type="decimal" operator="greaterThan" allowBlank="1" showInputMessage="1" showErrorMessage="1" error="Introduceti doar numere zecimale" sqref="E32:E36 E21:E27">
      <formula1>0</formula1>
    </dataValidation>
    <dataValidation type="whole" allowBlank="1" showInputMessage="1" showErrorMessage="1" error="You need to enter the year with four digits !" sqref="D12:E12">
      <formula1>1990</formula1>
      <formula2>2030</formula2>
    </dataValidation>
    <dataValidation allowBlank="1" showInputMessage="1" showErrorMessage="1" prompt="Please use the farm code as the unique file name." sqref="C6"/>
    <dataValidation allowBlank="1" showInputMessage="1" showErrorMessage="1" prompt="If CHECK! then compare area in Land classification to area in Property status. Areas do not match! " sqref="I37"/>
  </dataValidations>
  <pageMargins left="0.51181102362204722" right="0.51181102362204722" top="0.98425196850393704" bottom="0.59055118110236227" header="0.43307086614173229" footer="0.31496062992125984"/>
  <pageSetup paperSize="9" scale="78" orientation="portrait" r:id="rId1"/>
  <headerFooter>
    <oddHeader>&amp;L&amp;12Farm Analysis Tool&amp;C&amp;12Section: General Information / Land Resources</oddHeader>
    <oddFooter>&amp;L&amp;"-,Kursiv"&amp;10Version 2015 V2.2&amp;RPage 1</oddFooter>
  </headerFooter>
  <ignoredErrors>
    <ignoredError sqref="J14" unlockedFormula="1"/>
  </ignoredErrors>
  <extLst>
    <ext xmlns:x14="http://schemas.microsoft.com/office/spreadsheetml/2009/9/main" uri="{CCE6A557-97BC-4b89-ADB6-D9C93CAAB3DF}">
      <x14:dataValidations xmlns:xm="http://schemas.microsoft.com/office/excel/2006/main" xWindow="371" yWindow="342" count="2">
        <x14:dataValidation type="list" allowBlank="1" showInputMessage="1" showErrorMessage="1">
          <x14:formula1>
            <xm:f>'List of dropdown'!$A$3:$A$8</xm:f>
          </x14:formula1>
          <xm:sqref>D14</xm:sqref>
        </x14:dataValidation>
        <x14:dataValidation type="list" allowBlank="1" showInputMessage="1" showErrorMessage="1">
          <x14:formula1>
            <xm:f>'List of dropdown'!$A$14:$A$17</xm:f>
          </x14:formula1>
          <xm:sqref>D15</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tabColor rgb="FFC00000"/>
  </sheetPr>
  <dimension ref="A1:I45"/>
  <sheetViews>
    <sheetView view="pageBreakPreview" zoomScale="90" zoomScaleNormal="100" zoomScaleSheetLayoutView="90" workbookViewId="0">
      <selection activeCell="D16" sqref="D16"/>
    </sheetView>
  </sheetViews>
  <sheetFormatPr baseColWidth="10" defaultColWidth="9.140625" defaultRowHeight="14.25"/>
  <cols>
    <col min="1" max="1" width="3.7109375" style="79" customWidth="1"/>
    <col min="2" max="2" width="35" style="79" customWidth="1"/>
    <col min="3" max="3" width="16.7109375" style="79" customWidth="1"/>
    <col min="4" max="4" width="16.28515625" style="79" customWidth="1"/>
    <col min="5" max="5" width="9.7109375" style="79" customWidth="1"/>
    <col min="6" max="6" width="9" style="79" customWidth="1"/>
    <col min="7" max="7" width="13.7109375" style="79" customWidth="1"/>
    <col min="8" max="8" width="29.5703125" style="79" customWidth="1"/>
    <col min="9" max="9" width="13.7109375" style="79" hidden="1" customWidth="1"/>
    <col min="10" max="10" width="10.28515625" style="79" customWidth="1"/>
    <col min="11" max="11" width="9.140625" style="79" customWidth="1"/>
    <col min="12" max="16384" width="9.140625" style="79"/>
  </cols>
  <sheetData>
    <row r="1" spans="1:9" ht="15.75" thickBot="1">
      <c r="A1" s="511" t="s">
        <v>190</v>
      </c>
      <c r="B1" s="511"/>
      <c r="C1" s="511"/>
      <c r="D1" s="511"/>
      <c r="E1" s="511"/>
      <c r="F1" s="511"/>
      <c r="G1" s="511"/>
      <c r="H1" s="511"/>
    </row>
    <row r="2" spans="1:9" ht="15.75" thickTop="1">
      <c r="B2" s="544" t="s">
        <v>124</v>
      </c>
      <c r="C2" s="545"/>
      <c r="D2" s="545"/>
      <c r="E2" s="545"/>
      <c r="F2" s="545"/>
      <c r="G2" s="546"/>
    </row>
    <row r="3" spans="1:9" ht="15">
      <c r="B3" s="80"/>
      <c r="C3" s="81"/>
      <c r="D3" s="81"/>
      <c r="E3" s="81"/>
      <c r="F3" s="82"/>
      <c r="G3" s="83"/>
    </row>
    <row r="4" spans="1:9" ht="15">
      <c r="B4" s="84"/>
      <c r="C4" s="81"/>
      <c r="D4" s="81"/>
      <c r="E4" s="85" t="s">
        <v>13</v>
      </c>
      <c r="F4" s="547" t="str">
        <f>'1 General Information'!C6</f>
        <v>Mary Wanjiku's Farm</v>
      </c>
      <c r="G4" s="548"/>
      <c r="I4" s="86"/>
    </row>
    <row r="5" spans="1:9">
      <c r="B5" s="87"/>
      <c r="C5" s="81"/>
      <c r="D5" s="81"/>
      <c r="E5" s="88"/>
      <c r="F5" s="81"/>
      <c r="G5" s="89"/>
    </row>
    <row r="6" spans="1:9" ht="15.75" customHeight="1">
      <c r="B6" s="549" t="s">
        <v>223</v>
      </c>
      <c r="C6" s="542" t="s">
        <v>271</v>
      </c>
      <c r="D6" s="542" t="s">
        <v>270</v>
      </c>
      <c r="E6" s="552" t="s">
        <v>20</v>
      </c>
      <c r="F6" s="554" t="s">
        <v>152</v>
      </c>
      <c r="G6" s="540" t="s">
        <v>153</v>
      </c>
    </row>
    <row r="7" spans="1:9" ht="15.75" customHeight="1">
      <c r="B7" s="550"/>
      <c r="C7" s="543"/>
      <c r="D7" s="543"/>
      <c r="E7" s="553"/>
      <c r="F7" s="555"/>
      <c r="G7" s="541"/>
    </row>
    <row r="8" spans="1:9" ht="15.75" customHeight="1">
      <c r="B8" s="550"/>
      <c r="C8" s="543"/>
      <c r="D8" s="543"/>
      <c r="E8" s="553"/>
      <c r="F8" s="555"/>
      <c r="G8" s="541"/>
    </row>
    <row r="9" spans="1:9" ht="36" customHeight="1">
      <c r="B9" s="550"/>
      <c r="C9" s="543"/>
      <c r="D9" s="543"/>
      <c r="E9" s="553"/>
      <c r="F9" s="555"/>
      <c r="G9" s="541"/>
    </row>
    <row r="10" spans="1:9" ht="16.5" customHeight="1">
      <c r="B10" s="551"/>
      <c r="C10" s="383" t="str">
        <f>'1 General Information'!D13</f>
        <v>KES</v>
      </c>
      <c r="D10" s="384" t="str">
        <f>'1 General Information'!D13</f>
        <v>KES</v>
      </c>
      <c r="E10" s="385" t="s">
        <v>40</v>
      </c>
      <c r="F10" s="386" t="s">
        <v>40</v>
      </c>
      <c r="G10" s="90" t="str">
        <f>'1 General Information'!D13</f>
        <v>KES</v>
      </c>
    </row>
    <row r="11" spans="1:9" ht="15.75" customHeight="1">
      <c r="B11" s="304" t="s">
        <v>32</v>
      </c>
      <c r="C11" s="91">
        <v>250000</v>
      </c>
      <c r="D11" s="387">
        <v>0</v>
      </c>
      <c r="E11" s="387">
        <v>1</v>
      </c>
      <c r="F11" s="91">
        <v>20</v>
      </c>
      <c r="G11" s="382">
        <f>IFERROR(SLN(C11,D11,(F11-E11)),"")</f>
        <v>13157.894736842105</v>
      </c>
      <c r="H11" s="93" t="s">
        <v>118</v>
      </c>
      <c r="I11" s="86" t="s">
        <v>41</v>
      </c>
    </row>
    <row r="12" spans="1:9" ht="15.75" customHeight="1">
      <c r="B12" s="96" t="s">
        <v>34</v>
      </c>
      <c r="C12" s="94">
        <v>50000</v>
      </c>
      <c r="D12" s="92">
        <v>0</v>
      </c>
      <c r="E12" s="92">
        <v>1</v>
      </c>
      <c r="F12" s="94">
        <v>7</v>
      </c>
      <c r="G12" s="382">
        <f t="shared" ref="G12:G36" si="0">IFERROR(SLN(C12,D12,(F12-E12)),"")</f>
        <v>8333.3333333333339</v>
      </c>
      <c r="H12" s="446" t="s">
        <v>322</v>
      </c>
    </row>
    <row r="13" spans="1:9" ht="15.75" customHeight="1">
      <c r="B13" s="96" t="s">
        <v>218</v>
      </c>
      <c r="C13" s="94">
        <v>250000</v>
      </c>
      <c r="D13" s="92">
        <v>0</v>
      </c>
      <c r="E13" s="92">
        <v>1</v>
      </c>
      <c r="F13" s="94">
        <v>20</v>
      </c>
      <c r="G13" s="382">
        <f t="shared" si="0"/>
        <v>13157.894736842105</v>
      </c>
      <c r="H13" s="95" t="s">
        <v>102</v>
      </c>
      <c r="I13" s="95" t="s">
        <v>218</v>
      </c>
    </row>
    <row r="14" spans="1:9" ht="15.75" customHeight="1">
      <c r="B14" s="304" t="s">
        <v>41</v>
      </c>
      <c r="C14" s="94"/>
      <c r="D14" s="92"/>
      <c r="E14" s="92"/>
      <c r="F14" s="94"/>
      <c r="G14" s="382" t="str">
        <f t="shared" si="0"/>
        <v/>
      </c>
      <c r="H14" s="95" t="s">
        <v>215</v>
      </c>
      <c r="I14" s="95" t="s">
        <v>219</v>
      </c>
    </row>
    <row r="15" spans="1:9" ht="15.75" customHeight="1">
      <c r="B15" s="304" t="s">
        <v>41</v>
      </c>
      <c r="C15" s="94"/>
      <c r="D15" s="92"/>
      <c r="E15" s="92"/>
      <c r="F15" s="94"/>
      <c r="G15" s="382" t="str">
        <f t="shared" si="0"/>
        <v/>
      </c>
      <c r="H15" s="95" t="s">
        <v>103</v>
      </c>
      <c r="I15" s="95" t="s">
        <v>32</v>
      </c>
    </row>
    <row r="16" spans="1:9" ht="15.75" customHeight="1">
      <c r="B16" s="96" t="s">
        <v>41</v>
      </c>
      <c r="C16" s="94"/>
      <c r="D16" s="92"/>
      <c r="E16" s="92"/>
      <c r="F16" s="94"/>
      <c r="G16" s="382" t="str">
        <f t="shared" si="0"/>
        <v/>
      </c>
      <c r="H16" s="95" t="s">
        <v>216</v>
      </c>
      <c r="I16" s="95" t="s">
        <v>217</v>
      </c>
    </row>
    <row r="17" spans="2:9" ht="15.75" customHeight="1">
      <c r="B17" s="96" t="s">
        <v>41</v>
      </c>
      <c r="C17" s="94"/>
      <c r="D17" s="92"/>
      <c r="E17" s="92"/>
      <c r="F17" s="94"/>
      <c r="G17" s="382" t="str">
        <f>IFERROR(SLN(C17,D17,(F17-E17)),"")</f>
        <v/>
      </c>
      <c r="H17" s="95" t="s">
        <v>104</v>
      </c>
      <c r="I17" s="95" t="s">
        <v>220</v>
      </c>
    </row>
    <row r="18" spans="2:9" ht="15.75" customHeight="1">
      <c r="B18" s="300" t="s">
        <v>41</v>
      </c>
      <c r="C18" s="94"/>
      <c r="D18" s="92"/>
      <c r="E18" s="92"/>
      <c r="F18" s="94"/>
      <c r="G18" s="382" t="str">
        <f t="shared" si="0"/>
        <v/>
      </c>
      <c r="H18" s="95" t="s">
        <v>105</v>
      </c>
      <c r="I18" s="95" t="s">
        <v>27</v>
      </c>
    </row>
    <row r="19" spans="2:9" ht="15.75" customHeight="1">
      <c r="B19" s="336" t="s">
        <v>41</v>
      </c>
      <c r="C19" s="94"/>
      <c r="D19" s="92"/>
      <c r="E19" s="92"/>
      <c r="F19" s="94"/>
      <c r="G19" s="382" t="str">
        <f t="shared" si="0"/>
        <v/>
      </c>
      <c r="H19" s="95" t="s">
        <v>106</v>
      </c>
      <c r="I19" s="95" t="s">
        <v>221</v>
      </c>
    </row>
    <row r="20" spans="2:9" ht="15.75" customHeight="1">
      <c r="B20" s="336" t="s">
        <v>41</v>
      </c>
      <c r="C20" s="94"/>
      <c r="D20" s="92"/>
      <c r="E20" s="92"/>
      <c r="F20" s="94"/>
      <c r="G20" s="382" t="str">
        <f t="shared" si="0"/>
        <v/>
      </c>
      <c r="H20" s="95" t="s">
        <v>107</v>
      </c>
      <c r="I20" s="95" t="s">
        <v>222</v>
      </c>
    </row>
    <row r="21" spans="2:9" ht="15.75" customHeight="1">
      <c r="B21" s="300" t="s">
        <v>41</v>
      </c>
      <c r="C21" s="94"/>
      <c r="D21" s="92"/>
      <c r="E21" s="92"/>
      <c r="F21" s="94"/>
      <c r="G21" s="382" t="str">
        <f t="shared" si="0"/>
        <v/>
      </c>
      <c r="H21" s="95" t="s">
        <v>108</v>
      </c>
      <c r="I21" s="95" t="s">
        <v>28</v>
      </c>
    </row>
    <row r="22" spans="2:9" ht="15.75" customHeight="1">
      <c r="B22" s="300" t="s">
        <v>41</v>
      </c>
      <c r="C22" s="94"/>
      <c r="D22" s="92"/>
      <c r="E22" s="92"/>
      <c r="F22" s="94"/>
      <c r="G22" s="382" t="str">
        <f t="shared" si="0"/>
        <v/>
      </c>
      <c r="H22" s="95" t="s">
        <v>109</v>
      </c>
      <c r="I22" s="95" t="s">
        <v>34</v>
      </c>
    </row>
    <row r="23" spans="2:9" ht="15.75" customHeight="1">
      <c r="B23" s="336" t="s">
        <v>41</v>
      </c>
      <c r="C23" s="94"/>
      <c r="D23" s="92"/>
      <c r="E23" s="92"/>
      <c r="F23" s="94"/>
      <c r="G23" s="382" t="str">
        <f t="shared" si="0"/>
        <v/>
      </c>
      <c r="H23" s="95" t="s">
        <v>110</v>
      </c>
      <c r="I23" s="95" t="s">
        <v>29</v>
      </c>
    </row>
    <row r="24" spans="2:9" ht="15.75" customHeight="1">
      <c r="B24" s="336" t="s">
        <v>41</v>
      </c>
      <c r="C24" s="94"/>
      <c r="D24" s="92"/>
      <c r="E24" s="92"/>
      <c r="F24" s="94"/>
      <c r="G24" s="382" t="str">
        <f t="shared" si="0"/>
        <v/>
      </c>
      <c r="H24" s="95" t="s">
        <v>111</v>
      </c>
      <c r="I24" s="95" t="s">
        <v>30</v>
      </c>
    </row>
    <row r="25" spans="2:9" ht="15.75" customHeight="1">
      <c r="B25" s="96" t="s">
        <v>41</v>
      </c>
      <c r="C25" s="94"/>
      <c r="D25" s="92"/>
      <c r="E25" s="92"/>
      <c r="F25" s="94"/>
      <c r="G25" s="382" t="str">
        <f t="shared" si="0"/>
        <v/>
      </c>
      <c r="H25" s="95" t="s">
        <v>112</v>
      </c>
      <c r="I25" s="95" t="s">
        <v>31</v>
      </c>
    </row>
    <row r="26" spans="2:9" ht="15.75" customHeight="1">
      <c r="B26" s="336" t="s">
        <v>41</v>
      </c>
      <c r="C26" s="94"/>
      <c r="D26" s="92"/>
      <c r="E26" s="92"/>
      <c r="F26" s="94"/>
      <c r="G26" s="382" t="str">
        <f t="shared" si="0"/>
        <v/>
      </c>
      <c r="H26" s="95" t="s">
        <v>113</v>
      </c>
      <c r="I26" s="95" t="s">
        <v>35</v>
      </c>
    </row>
    <row r="27" spans="2:9" ht="15.75" customHeight="1">
      <c r="B27" s="300" t="s">
        <v>41</v>
      </c>
      <c r="C27" s="94"/>
      <c r="D27" s="92"/>
      <c r="E27" s="92"/>
      <c r="F27" s="94"/>
      <c r="G27" s="382" t="str">
        <f t="shared" si="0"/>
        <v/>
      </c>
      <c r="H27" s="95" t="s">
        <v>114</v>
      </c>
      <c r="I27" s="95" t="s">
        <v>36</v>
      </c>
    </row>
    <row r="28" spans="2:9" ht="15.75" customHeight="1">
      <c r="B28" s="336" t="s">
        <v>41</v>
      </c>
      <c r="C28" s="94"/>
      <c r="D28" s="92"/>
      <c r="E28" s="92"/>
      <c r="F28" s="94"/>
      <c r="G28" s="382" t="str">
        <f t="shared" si="0"/>
        <v/>
      </c>
      <c r="H28" s="95" t="s">
        <v>115</v>
      </c>
      <c r="I28" s="95" t="s">
        <v>37</v>
      </c>
    </row>
    <row r="29" spans="2:9" ht="15.75" customHeight="1">
      <c r="B29" s="336"/>
      <c r="C29" s="94"/>
      <c r="D29" s="92"/>
      <c r="E29" s="92"/>
      <c r="F29" s="94"/>
      <c r="G29" s="382" t="str">
        <f t="shared" si="0"/>
        <v/>
      </c>
      <c r="H29" s="95" t="s">
        <v>116</v>
      </c>
      <c r="I29" s="95" t="s">
        <v>42</v>
      </c>
    </row>
    <row r="30" spans="2:9" ht="15.75" customHeight="1">
      <c r="B30" s="336"/>
      <c r="C30" s="94"/>
      <c r="D30" s="92"/>
      <c r="E30" s="92"/>
      <c r="F30" s="94"/>
      <c r="G30" s="382" t="str">
        <f t="shared" si="0"/>
        <v/>
      </c>
      <c r="H30" s="95" t="s">
        <v>117</v>
      </c>
      <c r="I30" s="95" t="s">
        <v>38</v>
      </c>
    </row>
    <row r="31" spans="2:9" ht="15.75" customHeight="1">
      <c r="B31" s="336"/>
      <c r="C31" s="94"/>
      <c r="D31" s="92"/>
      <c r="E31" s="92"/>
      <c r="F31" s="94"/>
      <c r="G31" s="382" t="str">
        <f t="shared" si="0"/>
        <v/>
      </c>
      <c r="H31" s="95" t="s">
        <v>320</v>
      </c>
      <c r="I31" s="95" t="s">
        <v>39</v>
      </c>
    </row>
    <row r="32" spans="2:9" ht="15.75" customHeight="1">
      <c r="B32" s="336"/>
      <c r="C32" s="94"/>
      <c r="D32" s="92"/>
      <c r="E32" s="92"/>
      <c r="F32" s="94"/>
      <c r="G32" s="382" t="str">
        <f t="shared" si="0"/>
        <v/>
      </c>
      <c r="H32" s="95"/>
      <c r="I32" s="95" t="s">
        <v>33</v>
      </c>
    </row>
    <row r="33" spans="2:7" ht="15.75" customHeight="1">
      <c r="B33" s="336"/>
      <c r="C33" s="94"/>
      <c r="D33" s="92"/>
      <c r="E33" s="92"/>
      <c r="F33" s="94"/>
      <c r="G33" s="382" t="str">
        <f t="shared" si="0"/>
        <v/>
      </c>
    </row>
    <row r="34" spans="2:7" ht="15.75" customHeight="1">
      <c r="B34" s="336"/>
      <c r="C34" s="94"/>
      <c r="D34" s="92"/>
      <c r="E34" s="92"/>
      <c r="F34" s="94"/>
      <c r="G34" s="382" t="str">
        <f t="shared" si="0"/>
        <v/>
      </c>
    </row>
    <row r="35" spans="2:7" ht="15.75" customHeight="1">
      <c r="B35" s="336"/>
      <c r="C35" s="94"/>
      <c r="D35" s="92"/>
      <c r="E35" s="92"/>
      <c r="F35" s="94"/>
      <c r="G35" s="382" t="str">
        <f t="shared" si="0"/>
        <v/>
      </c>
    </row>
    <row r="36" spans="2:7" ht="15.75" customHeight="1">
      <c r="B36" s="96"/>
      <c r="C36" s="97"/>
      <c r="D36" s="388"/>
      <c r="E36" s="388"/>
      <c r="F36" s="97"/>
      <c r="G36" s="382" t="str">
        <f t="shared" si="0"/>
        <v/>
      </c>
    </row>
    <row r="37" spans="2:7" ht="18" customHeight="1">
      <c r="B37" s="87"/>
      <c r="C37" s="98"/>
      <c r="D37" s="98"/>
      <c r="E37" s="98"/>
      <c r="F37" s="98"/>
      <c r="G37" s="99"/>
    </row>
    <row r="38" spans="2:7" ht="15.75" customHeight="1">
      <c r="B38" s="100"/>
      <c r="C38" s="539" t="s">
        <v>272</v>
      </c>
      <c r="D38" s="539"/>
      <c r="E38" s="539"/>
      <c r="F38" s="101" t="str">
        <f>'1 General Information'!D13</f>
        <v>KES</v>
      </c>
      <c r="G38" s="102">
        <f>+SUM(G11:G36)</f>
        <v>34649.122807017542</v>
      </c>
    </row>
    <row r="39" spans="2:7" ht="15.75" customHeight="1" thickBot="1">
      <c r="B39" s="103"/>
      <c r="C39" s="104"/>
      <c r="D39" s="104"/>
      <c r="E39" s="104"/>
      <c r="F39" s="104"/>
      <c r="G39" s="105"/>
    </row>
    <row r="40" spans="2:7" ht="15.75" customHeight="1" thickTop="1"/>
    <row r="41" spans="2:7" ht="15.75" customHeight="1"/>
    <row r="42" spans="2:7" ht="15.75" customHeight="1"/>
    <row r="43" spans="2:7" ht="15.75" customHeight="1"/>
    <row r="44" spans="2:7" ht="15.75" customHeight="1"/>
    <row r="45" spans="2:7" ht="9.75" customHeight="1"/>
  </sheetData>
  <sheetProtection algorithmName="SHA-512" hashValue="FYJxDwkGgstwb46RlMjIj7RsBUEGm4oHBMKkbHOM4yb0I7HPzkT1wRNVugcaoluHLYL8K5q23u+1gsSYYVKwhg==" saltValue="L0p27pqUOymjfkVjGVbXFw==" spinCount="100000" sheet="1" selectLockedCells="1"/>
  <sortState ref="I13:I31">
    <sortCondition ref="I23"/>
  </sortState>
  <mergeCells count="10">
    <mergeCell ref="C38:E38"/>
    <mergeCell ref="G6:G9"/>
    <mergeCell ref="D6:D9"/>
    <mergeCell ref="C6:C9"/>
    <mergeCell ref="A1:H1"/>
    <mergeCell ref="B2:G2"/>
    <mergeCell ref="F4:G4"/>
    <mergeCell ref="B6:B10"/>
    <mergeCell ref="E6:E9"/>
    <mergeCell ref="F6:F9"/>
  </mergeCells>
  <dataValidations count="1">
    <dataValidation type="list" allowBlank="1" showInputMessage="1" showErrorMessage="1" sqref="B11:B28">
      <formula1>$I$13:$I$32</formula1>
    </dataValidation>
  </dataValidations>
  <pageMargins left="0.51181102362204722" right="0.51181102362204722" top="0.98425196850393704" bottom="0.59055118110236227" header="0.43307086614173229" footer="0.31496062992125984"/>
  <pageSetup paperSize="9" scale="84" orientation="portrait" r:id="rId1"/>
  <headerFooter>
    <oddHeader>&amp;L&amp;12Farm Analysis Tool&amp;C&amp;12Section: Farm Equipment and Assets</oddHeader>
    <oddFooter>&amp;L&amp;"-,Kursiv"Version 2015 V2.2&amp;RPage 3</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tabColor rgb="FFC00000"/>
  </sheetPr>
  <dimension ref="A1:Q64"/>
  <sheetViews>
    <sheetView view="pageBreakPreview" zoomScale="120" zoomScaleNormal="110" zoomScaleSheetLayoutView="120" workbookViewId="0">
      <selection activeCell="E46" sqref="E46"/>
    </sheetView>
  </sheetViews>
  <sheetFormatPr baseColWidth="10" defaultColWidth="9.140625" defaultRowHeight="14.25"/>
  <cols>
    <col min="1" max="1" width="3.7109375" style="172" customWidth="1"/>
    <col min="2" max="2" width="25.85546875" style="172" customWidth="1"/>
    <col min="3" max="3" width="13" style="172" customWidth="1"/>
    <col min="4" max="4" width="10.5703125" style="172" customWidth="1"/>
    <col min="5" max="5" width="11.42578125" style="216" customWidth="1"/>
    <col min="6" max="6" width="10.42578125" style="216" customWidth="1"/>
    <col min="7" max="7" width="16.7109375" style="190" customWidth="1"/>
    <col min="8" max="8" width="0.85546875" style="172" customWidth="1"/>
    <col min="9" max="9" width="26.7109375" style="172" hidden="1" customWidth="1"/>
    <col min="10" max="10" width="16.7109375" style="172" hidden="1" customWidth="1"/>
    <col min="11" max="12" width="9.140625" style="172"/>
    <col min="13" max="13" width="7.7109375" style="172" customWidth="1"/>
    <col min="14" max="14" width="9.42578125" style="172" customWidth="1"/>
    <col min="15" max="15" width="10" style="172" customWidth="1"/>
    <col min="16" max="16384" width="9.140625" style="172"/>
  </cols>
  <sheetData>
    <row r="1" spans="1:7" ht="15.75" thickBot="1">
      <c r="A1" s="511" t="s">
        <v>190</v>
      </c>
      <c r="B1" s="511"/>
      <c r="C1" s="511"/>
      <c r="D1" s="511"/>
      <c r="E1" s="511"/>
      <c r="F1" s="511"/>
      <c r="G1" s="511"/>
    </row>
    <row r="2" spans="1:7" ht="15.75" thickTop="1">
      <c r="A2" s="425"/>
      <c r="B2" s="561" t="s">
        <v>289</v>
      </c>
      <c r="C2" s="562"/>
      <c r="D2" s="562"/>
      <c r="E2" s="562"/>
      <c r="F2" s="562"/>
      <c r="G2" s="563"/>
    </row>
    <row r="3" spans="1:7" ht="15">
      <c r="A3" s="425"/>
      <c r="B3" s="173"/>
      <c r="C3" s="174"/>
      <c r="D3" s="174"/>
      <c r="E3" s="175"/>
      <c r="F3" s="118"/>
      <c r="G3" s="110"/>
    </row>
    <row r="4" spans="1:7" ht="15">
      <c r="A4" s="425"/>
      <c r="B4" s="112"/>
      <c r="C4" s="176"/>
      <c r="D4" s="170"/>
      <c r="E4" s="177" t="s">
        <v>13</v>
      </c>
      <c r="F4" s="570" t="str">
        <f>'1 General Information'!C6</f>
        <v>Mary Wanjiku's Farm</v>
      </c>
      <c r="G4" s="571"/>
    </row>
    <row r="5" spans="1:7" ht="15">
      <c r="A5" s="425"/>
      <c r="B5" s="178"/>
      <c r="C5" s="114"/>
      <c r="D5" s="114"/>
      <c r="E5" s="118"/>
      <c r="F5" s="118"/>
      <c r="G5" s="110"/>
    </row>
    <row r="6" spans="1:7" ht="15">
      <c r="A6" s="425"/>
      <c r="B6" s="179" t="s">
        <v>89</v>
      </c>
      <c r="C6" s="180">
        <f>SUM(C10:C14)</f>
        <v>1</v>
      </c>
      <c r="D6" s="181" t="str">
        <f>'1 General Information'!D14</f>
        <v>acre</v>
      </c>
      <c r="E6" s="182"/>
      <c r="F6" s="182"/>
      <c r="G6" s="183"/>
    </row>
    <row r="7" spans="1:7" ht="45.75" thickBot="1">
      <c r="A7" s="425"/>
      <c r="B7" s="185"/>
      <c r="C7" s="186"/>
      <c r="D7" s="187" t="s">
        <v>45</v>
      </c>
      <c r="E7" s="188" t="str">
        <f>"Yield per "&amp; '1 General Information'!D14 &amp;" or Quantity"</f>
        <v>Yield per acre or Quantity</v>
      </c>
      <c r="F7" s="188" t="s">
        <v>46</v>
      </c>
      <c r="G7" s="189" t="s">
        <v>47</v>
      </c>
    </row>
    <row r="8" spans="1:7" ht="15.75" thickBot="1">
      <c r="A8" s="425"/>
      <c r="B8" s="572" t="s">
        <v>52</v>
      </c>
      <c r="C8" s="573"/>
      <c r="D8" s="573"/>
      <c r="E8" s="573"/>
      <c r="F8" s="573"/>
      <c r="G8" s="574"/>
    </row>
    <row r="9" spans="1:7" ht="15">
      <c r="A9" s="425"/>
      <c r="B9" s="217" t="s">
        <v>87</v>
      </c>
      <c r="C9" s="218" t="s">
        <v>88</v>
      </c>
      <c r="D9" s="426"/>
      <c r="E9" s="219"/>
      <c r="F9" s="220"/>
      <c r="G9" s="221"/>
    </row>
    <row r="10" spans="1:7" ht="15">
      <c r="A10" s="425"/>
      <c r="B10" s="315" t="s">
        <v>331</v>
      </c>
      <c r="C10" s="316">
        <v>1</v>
      </c>
      <c r="D10" s="194" t="s">
        <v>49</v>
      </c>
      <c r="E10" s="195">
        <v>20000</v>
      </c>
      <c r="F10" s="437">
        <v>25</v>
      </c>
      <c r="G10" s="197">
        <f>+F10*E10*C10</f>
        <v>500000</v>
      </c>
    </row>
    <row r="11" spans="1:7" ht="15">
      <c r="A11" s="425"/>
      <c r="B11" s="315"/>
      <c r="C11" s="316"/>
      <c r="D11" s="194"/>
      <c r="E11" s="195"/>
      <c r="F11" s="437"/>
      <c r="G11" s="197">
        <f t="shared" ref="G11:G14" si="0">+F11*E11*C11</f>
        <v>0</v>
      </c>
    </row>
    <row r="12" spans="1:7" ht="15">
      <c r="A12" s="425"/>
      <c r="B12" s="315"/>
      <c r="C12" s="316"/>
      <c r="D12" s="194"/>
      <c r="E12" s="195"/>
      <c r="F12" s="437"/>
      <c r="G12" s="197">
        <f t="shared" si="0"/>
        <v>0</v>
      </c>
    </row>
    <row r="13" spans="1:7" ht="15">
      <c r="A13" s="425"/>
      <c r="B13" s="315"/>
      <c r="C13" s="316"/>
      <c r="D13" s="194"/>
      <c r="E13" s="195"/>
      <c r="F13" s="437"/>
      <c r="G13" s="197">
        <f t="shared" si="0"/>
        <v>0</v>
      </c>
    </row>
    <row r="14" spans="1:7" ht="15">
      <c r="A14" s="425"/>
      <c r="B14" s="315"/>
      <c r="C14" s="316"/>
      <c r="D14" s="194"/>
      <c r="E14" s="195"/>
      <c r="F14" s="437"/>
      <c r="G14" s="197">
        <f t="shared" si="0"/>
        <v>0</v>
      </c>
    </row>
    <row r="15" spans="1:7" ht="15">
      <c r="A15" s="425"/>
      <c r="B15" s="199" t="s">
        <v>91</v>
      </c>
      <c r="C15" s="200"/>
      <c r="D15" s="201"/>
      <c r="E15" s="202"/>
      <c r="F15" s="202"/>
      <c r="G15" s="203"/>
    </row>
    <row r="16" spans="1:7" ht="15">
      <c r="A16" s="425"/>
      <c r="B16" s="317"/>
      <c r="C16" s="318"/>
      <c r="D16" s="194"/>
      <c r="E16" s="195"/>
      <c r="F16" s="437"/>
      <c r="G16" s="197">
        <f t="shared" ref="G16:G18" si="1">+F16*E16</f>
        <v>0</v>
      </c>
    </row>
    <row r="17" spans="1:15" ht="15">
      <c r="A17" s="425"/>
      <c r="B17" s="317"/>
      <c r="C17" s="318"/>
      <c r="D17" s="194"/>
      <c r="E17" s="195"/>
      <c r="F17" s="437"/>
      <c r="G17" s="197">
        <f t="shared" si="1"/>
        <v>0</v>
      </c>
    </row>
    <row r="18" spans="1:15" ht="15">
      <c r="A18" s="425"/>
      <c r="B18" s="317"/>
      <c r="C18" s="318"/>
      <c r="D18" s="194"/>
      <c r="E18" s="195"/>
      <c r="F18" s="437"/>
      <c r="G18" s="197">
        <f t="shared" si="1"/>
        <v>0</v>
      </c>
    </row>
    <row r="19" spans="1:15" ht="15.75" thickBot="1">
      <c r="A19" s="425"/>
      <c r="B19" s="558" t="s">
        <v>294</v>
      </c>
      <c r="C19" s="559"/>
      <c r="D19" s="559"/>
      <c r="E19" s="559"/>
      <c r="F19" s="560"/>
      <c r="G19" s="171">
        <f>SUM(G10:G18)</f>
        <v>500000</v>
      </c>
    </row>
    <row r="20" spans="1:15" ht="18.75" customHeight="1" thickTop="1">
      <c r="A20" s="425"/>
      <c r="B20" s="561" t="s">
        <v>290</v>
      </c>
      <c r="C20" s="562"/>
      <c r="D20" s="562"/>
      <c r="E20" s="562"/>
      <c r="F20" s="562"/>
      <c r="G20" s="563"/>
    </row>
    <row r="21" spans="1:15" ht="15">
      <c r="A21" s="425"/>
      <c r="B21" s="173"/>
      <c r="C21" s="174"/>
      <c r="D21" s="174"/>
      <c r="E21" s="175"/>
      <c r="F21" s="118"/>
      <c r="G21" s="110"/>
    </row>
    <row r="22" spans="1:15" ht="15">
      <c r="A22" s="425"/>
      <c r="B22" s="179" t="s">
        <v>89</v>
      </c>
      <c r="C22" s="180">
        <f>SUM(C26:C30)</f>
        <v>0</v>
      </c>
      <c r="D22" s="181" t="str">
        <f>'1 General Information'!D14</f>
        <v>acre</v>
      </c>
      <c r="E22" s="182"/>
      <c r="F22" s="182"/>
      <c r="G22" s="183"/>
    </row>
    <row r="23" spans="1:15" ht="45.75" thickBot="1">
      <c r="A23" s="425"/>
      <c r="B23" s="185"/>
      <c r="C23" s="186"/>
      <c r="D23" s="187" t="s">
        <v>45</v>
      </c>
      <c r="E23" s="188" t="str">
        <f>"Yield per "&amp; '1 General Information'!D14 &amp;" or Quantity"</f>
        <v>Yield per acre or Quantity</v>
      </c>
      <c r="F23" s="188" t="s">
        <v>46</v>
      </c>
      <c r="G23" s="189" t="s">
        <v>47</v>
      </c>
    </row>
    <row r="24" spans="1:15" ht="15.75" thickBot="1">
      <c r="A24" s="425"/>
      <c r="B24" s="575" t="s">
        <v>52</v>
      </c>
      <c r="C24" s="573"/>
      <c r="D24" s="573"/>
      <c r="E24" s="573"/>
      <c r="F24" s="573"/>
      <c r="G24" s="576"/>
    </row>
    <row r="25" spans="1:15" ht="15">
      <c r="A25" s="425"/>
      <c r="B25" s="217" t="s">
        <v>87</v>
      </c>
      <c r="C25" s="218" t="s">
        <v>88</v>
      </c>
      <c r="D25" s="191"/>
      <c r="E25" s="219"/>
      <c r="F25" s="220"/>
      <c r="G25" s="221"/>
    </row>
    <row r="26" spans="1:15" ht="15">
      <c r="A26" s="425"/>
      <c r="B26" s="315"/>
      <c r="C26" s="316"/>
      <c r="D26" s="194"/>
      <c r="E26" s="195"/>
      <c r="F26" s="437"/>
      <c r="G26" s="197">
        <f>+F26*E26*C26</f>
        <v>0</v>
      </c>
    </row>
    <row r="27" spans="1:15" ht="15">
      <c r="A27" s="425"/>
      <c r="B27" s="315"/>
      <c r="C27" s="316"/>
      <c r="D27" s="194"/>
      <c r="E27" s="195"/>
      <c r="F27" s="437"/>
      <c r="G27" s="197">
        <f t="shared" ref="G27:G30" si="2">+F27*E27*C27</f>
        <v>0</v>
      </c>
    </row>
    <row r="28" spans="1:15" ht="15">
      <c r="A28" s="425"/>
      <c r="B28" s="315"/>
      <c r="C28" s="316"/>
      <c r="D28" s="194"/>
      <c r="E28" s="195"/>
      <c r="F28" s="437"/>
      <c r="G28" s="197">
        <f t="shared" si="2"/>
        <v>0</v>
      </c>
    </row>
    <row r="29" spans="1:15" ht="15">
      <c r="A29" s="425"/>
      <c r="B29" s="315"/>
      <c r="C29" s="316"/>
      <c r="D29" s="194"/>
      <c r="E29" s="195"/>
      <c r="F29" s="437"/>
      <c r="G29" s="197">
        <f t="shared" si="2"/>
        <v>0</v>
      </c>
    </row>
    <row r="30" spans="1:15" ht="15">
      <c r="A30" s="425"/>
      <c r="B30" s="315"/>
      <c r="C30" s="316"/>
      <c r="D30" s="194"/>
      <c r="E30" s="195"/>
      <c r="F30" s="437"/>
      <c r="G30" s="197">
        <f t="shared" si="2"/>
        <v>0</v>
      </c>
    </row>
    <row r="31" spans="1:15" ht="15">
      <c r="A31" s="425"/>
      <c r="B31" s="199" t="s">
        <v>91</v>
      </c>
      <c r="C31" s="200"/>
      <c r="D31" s="201"/>
      <c r="E31" s="202"/>
      <c r="F31" s="202"/>
      <c r="G31" s="203"/>
      <c r="K31" s="556"/>
      <c r="L31" s="556"/>
      <c r="M31" s="556"/>
      <c r="N31" s="556"/>
      <c r="O31" s="556"/>
    </row>
    <row r="32" spans="1:15" ht="15">
      <c r="A32" s="425"/>
      <c r="B32" s="317"/>
      <c r="C32" s="318"/>
      <c r="D32" s="194"/>
      <c r="E32" s="195"/>
      <c r="F32" s="437"/>
      <c r="G32" s="197">
        <f t="shared" ref="G32:G34" si="3">+F32*E32</f>
        <v>0</v>
      </c>
      <c r="K32" s="432"/>
      <c r="L32" s="359"/>
      <c r="M32" s="359"/>
      <c r="N32" s="359"/>
      <c r="O32" s="432"/>
    </row>
    <row r="33" spans="1:17" ht="15">
      <c r="A33" s="425"/>
      <c r="B33" s="317"/>
      <c r="C33" s="318"/>
      <c r="D33" s="194"/>
      <c r="E33" s="195"/>
      <c r="F33" s="437"/>
      <c r="G33" s="197">
        <f>+F33*E33</f>
        <v>0</v>
      </c>
      <c r="K33" s="557"/>
      <c r="L33" s="557"/>
      <c r="M33" s="557"/>
      <c r="N33" s="433"/>
      <c r="O33" s="431"/>
      <c r="P33" s="431"/>
      <c r="Q33" s="431"/>
    </row>
    <row r="34" spans="1:17" ht="15">
      <c r="A34" s="425"/>
      <c r="B34" s="317"/>
      <c r="C34" s="318"/>
      <c r="D34" s="194"/>
      <c r="E34" s="195"/>
      <c r="F34" s="437"/>
      <c r="G34" s="197">
        <f t="shared" si="3"/>
        <v>0</v>
      </c>
      <c r="K34" s="557"/>
      <c r="L34" s="557"/>
      <c r="M34" s="557"/>
      <c r="N34" s="434"/>
      <c r="O34" s="432"/>
    </row>
    <row r="35" spans="1:17" ht="15.75" thickBot="1">
      <c r="A35" s="425"/>
      <c r="B35" s="558" t="s">
        <v>294</v>
      </c>
      <c r="C35" s="559"/>
      <c r="D35" s="559"/>
      <c r="E35" s="559"/>
      <c r="F35" s="560"/>
      <c r="G35" s="171">
        <f>SUM(G26:G34)</f>
        <v>0</v>
      </c>
      <c r="K35" s="557"/>
      <c r="L35" s="557"/>
      <c r="M35" s="557"/>
      <c r="N35" s="434"/>
      <c r="O35" s="432"/>
    </row>
    <row r="36" spans="1:17" s="107" customFormat="1" ht="24" customHeight="1" thickTop="1">
      <c r="B36" s="561" t="s">
        <v>291</v>
      </c>
      <c r="C36" s="562"/>
      <c r="D36" s="562"/>
      <c r="E36" s="562"/>
      <c r="F36" s="562"/>
      <c r="G36" s="563"/>
      <c r="K36" s="556"/>
      <c r="L36" s="556"/>
      <c r="M36" s="556"/>
      <c r="N36" s="435"/>
      <c r="O36" s="432"/>
    </row>
    <row r="37" spans="1:17" s="107" customFormat="1" ht="9" customHeight="1">
      <c r="B37" s="173"/>
      <c r="C37" s="174"/>
      <c r="D37" s="174"/>
      <c r="E37" s="175"/>
      <c r="F37" s="118"/>
      <c r="G37" s="110"/>
      <c r="K37" s="430"/>
      <c r="L37" s="430"/>
      <c r="M37" s="430"/>
      <c r="N37" s="430"/>
      <c r="O37" s="430"/>
    </row>
    <row r="38" spans="1:17" s="107" customFormat="1" ht="9" customHeight="1">
      <c r="B38" s="178"/>
      <c r="C38" s="114"/>
      <c r="D38" s="114"/>
      <c r="E38" s="118"/>
      <c r="F38" s="118"/>
      <c r="G38" s="110"/>
      <c r="K38" s="436"/>
      <c r="L38" s="436"/>
      <c r="M38" s="436"/>
      <c r="N38" s="436"/>
      <c r="O38" s="436"/>
    </row>
    <row r="39" spans="1:17" ht="15" customHeight="1">
      <c r="B39" s="392" t="s">
        <v>278</v>
      </c>
      <c r="C39" s="438">
        <f>SUM(C43:C56)</f>
        <v>3</v>
      </c>
      <c r="D39" s="568" t="s">
        <v>120</v>
      </c>
      <c r="E39" s="569"/>
      <c r="F39" s="438">
        <f>SUM(E43:E56)</f>
        <v>0</v>
      </c>
      <c r="G39" s="395" t="s">
        <v>54</v>
      </c>
      <c r="H39" s="394"/>
      <c r="I39" s="184"/>
    </row>
    <row r="40" spans="1:17" ht="49.5" customHeight="1" thickBot="1">
      <c r="B40" s="185"/>
      <c r="C40" s="429"/>
      <c r="D40" s="187" t="s">
        <v>45</v>
      </c>
      <c r="E40" s="188" t="s">
        <v>51</v>
      </c>
      <c r="F40" s="188" t="s">
        <v>46</v>
      </c>
      <c r="G40" s="189" t="s">
        <v>47</v>
      </c>
    </row>
    <row r="41" spans="1:17" ht="15" customHeight="1" thickBot="1">
      <c r="B41" s="564" t="s">
        <v>276</v>
      </c>
      <c r="C41" s="565"/>
      <c r="D41" s="566" t="s">
        <v>277</v>
      </c>
      <c r="E41" s="566"/>
      <c r="F41" s="566"/>
      <c r="G41" s="567"/>
      <c r="H41" s="222"/>
      <c r="I41" s="190"/>
    </row>
    <row r="42" spans="1:17" ht="15" customHeight="1">
      <c r="B42" s="393" t="s">
        <v>92</v>
      </c>
      <c r="C42" s="428" t="s">
        <v>51</v>
      </c>
      <c r="D42" s="207"/>
      <c r="E42" s="192"/>
      <c r="F42" s="192"/>
      <c r="G42" s="193"/>
      <c r="I42" s="190"/>
    </row>
    <row r="43" spans="1:17" ht="15" customHeight="1">
      <c r="B43" s="319" t="s">
        <v>141</v>
      </c>
      <c r="C43" s="417">
        <v>3</v>
      </c>
      <c r="D43" s="248" t="s">
        <v>54</v>
      </c>
      <c r="E43" s="196"/>
      <c r="F43" s="437"/>
      <c r="G43" s="197">
        <f>+F43*E43</f>
        <v>0</v>
      </c>
      <c r="I43" s="190"/>
    </row>
    <row r="44" spans="1:17" ht="15" customHeight="1">
      <c r="B44" s="320" t="s">
        <v>142</v>
      </c>
      <c r="C44" s="417"/>
      <c r="D44" s="248" t="s">
        <v>54</v>
      </c>
      <c r="E44" s="196"/>
      <c r="F44" s="437"/>
      <c r="G44" s="197">
        <f t="shared" ref="G44:G56" si="4">+F44*E44</f>
        <v>0</v>
      </c>
      <c r="I44" s="190"/>
    </row>
    <row r="45" spans="1:17" ht="15" customHeight="1">
      <c r="B45" s="320" t="s">
        <v>143</v>
      </c>
      <c r="C45" s="417"/>
      <c r="D45" s="248" t="s">
        <v>54</v>
      </c>
      <c r="E45" s="196"/>
      <c r="F45" s="437"/>
      <c r="G45" s="197">
        <f t="shared" si="4"/>
        <v>0</v>
      </c>
      <c r="I45" s="190"/>
    </row>
    <row r="46" spans="1:17" ht="15" customHeight="1">
      <c r="B46" s="320" t="s">
        <v>144</v>
      </c>
      <c r="C46" s="417"/>
      <c r="D46" s="248" t="s">
        <v>54</v>
      </c>
      <c r="E46" s="196"/>
      <c r="F46" s="437"/>
      <c r="G46" s="197">
        <f t="shared" si="4"/>
        <v>0</v>
      </c>
      <c r="I46" s="190"/>
    </row>
    <row r="47" spans="1:17" ht="15" customHeight="1">
      <c r="B47" s="320" t="s">
        <v>145</v>
      </c>
      <c r="C47" s="417"/>
      <c r="D47" s="248" t="s">
        <v>54</v>
      </c>
      <c r="E47" s="196"/>
      <c r="F47" s="437"/>
      <c r="G47" s="197">
        <f t="shared" si="4"/>
        <v>0</v>
      </c>
      <c r="I47" s="190"/>
    </row>
    <row r="48" spans="1:17" ht="15" customHeight="1">
      <c r="B48" s="320" t="s">
        <v>146</v>
      </c>
      <c r="C48" s="417"/>
      <c r="D48" s="248" t="s">
        <v>54</v>
      </c>
      <c r="E48" s="196"/>
      <c r="F48" s="437"/>
      <c r="G48" s="197">
        <f t="shared" si="4"/>
        <v>0</v>
      </c>
      <c r="I48" s="190"/>
    </row>
    <row r="49" spans="1:15" ht="15" customHeight="1">
      <c r="B49" s="320" t="s">
        <v>147</v>
      </c>
      <c r="C49" s="417"/>
      <c r="D49" s="248" t="s">
        <v>54</v>
      </c>
      <c r="E49" s="196"/>
      <c r="F49" s="437"/>
      <c r="G49" s="197">
        <f t="shared" si="4"/>
        <v>0</v>
      </c>
      <c r="I49" s="190"/>
    </row>
    <row r="50" spans="1:15" ht="15" customHeight="1">
      <c r="B50" s="320" t="s">
        <v>148</v>
      </c>
      <c r="C50" s="417"/>
      <c r="D50" s="248" t="s">
        <v>54</v>
      </c>
      <c r="E50" s="196"/>
      <c r="F50" s="437"/>
      <c r="G50" s="197">
        <f t="shared" si="4"/>
        <v>0</v>
      </c>
      <c r="I50" s="190"/>
    </row>
    <row r="51" spans="1:15" ht="15" customHeight="1">
      <c r="B51" s="320" t="s">
        <v>149</v>
      </c>
      <c r="C51" s="417"/>
      <c r="D51" s="248" t="s">
        <v>54</v>
      </c>
      <c r="E51" s="196"/>
      <c r="F51" s="437"/>
      <c r="G51" s="197">
        <f t="shared" si="4"/>
        <v>0</v>
      </c>
      <c r="I51" s="190"/>
    </row>
    <row r="52" spans="1:15" ht="15" customHeight="1">
      <c r="B52" s="320" t="s">
        <v>150</v>
      </c>
      <c r="C52" s="417"/>
      <c r="D52" s="248" t="s">
        <v>54</v>
      </c>
      <c r="E52" s="196"/>
      <c r="F52" s="437"/>
      <c r="G52" s="197">
        <f t="shared" si="4"/>
        <v>0</v>
      </c>
      <c r="I52" s="190"/>
    </row>
    <row r="53" spans="1:15" ht="15" customHeight="1">
      <c r="B53" s="320" t="s">
        <v>151</v>
      </c>
      <c r="C53" s="417"/>
      <c r="D53" s="248" t="s">
        <v>54</v>
      </c>
      <c r="E53" s="196"/>
      <c r="F53" s="437"/>
      <c r="G53" s="197">
        <f t="shared" si="4"/>
        <v>0</v>
      </c>
      <c r="I53" s="190"/>
    </row>
    <row r="54" spans="1:15" ht="15" customHeight="1" thickBot="1">
      <c r="B54" s="321" t="s">
        <v>93</v>
      </c>
      <c r="C54" s="417"/>
      <c r="D54" s="248" t="s">
        <v>54</v>
      </c>
      <c r="E54" s="196"/>
      <c r="F54" s="437"/>
      <c r="G54" s="197">
        <f t="shared" si="4"/>
        <v>0</v>
      </c>
      <c r="I54" s="190"/>
    </row>
    <row r="55" spans="1:15" ht="15" customHeight="1">
      <c r="B55" s="321"/>
      <c r="C55" s="417"/>
      <c r="D55" s="248"/>
      <c r="E55" s="196"/>
      <c r="F55" s="437"/>
      <c r="G55" s="197">
        <f t="shared" si="4"/>
        <v>0</v>
      </c>
      <c r="I55" s="190"/>
      <c r="K55" s="579" t="s">
        <v>286</v>
      </c>
      <c r="L55" s="580"/>
      <c r="M55" s="580"/>
      <c r="N55" s="580"/>
      <c r="O55" s="581"/>
    </row>
    <row r="56" spans="1:15" ht="15" customHeight="1">
      <c r="A56" s="198"/>
      <c r="B56" s="321"/>
      <c r="C56" s="417"/>
      <c r="D56" s="248"/>
      <c r="E56" s="196"/>
      <c r="F56" s="437"/>
      <c r="G56" s="197">
        <f t="shared" si="4"/>
        <v>0</v>
      </c>
      <c r="I56" s="190"/>
      <c r="K56" s="358"/>
      <c r="L56" s="359"/>
      <c r="M56" s="359"/>
      <c r="N56" s="359"/>
      <c r="O56" s="422"/>
    </row>
    <row r="57" spans="1:15" ht="15" customHeight="1">
      <c r="B57" s="199" t="s">
        <v>91</v>
      </c>
      <c r="C57" s="204"/>
      <c r="D57" s="249"/>
      <c r="E57" s="202"/>
      <c r="F57" s="202"/>
      <c r="G57" s="203"/>
      <c r="I57" s="190"/>
      <c r="K57" s="577" t="s">
        <v>287</v>
      </c>
      <c r="L57" s="557"/>
      <c r="M57" s="578"/>
      <c r="N57" s="365">
        <v>10</v>
      </c>
      <c r="O57" s="422" t="str">
        <f>IF(K57="Daily milk yield:","litres/day","eggs/day")</f>
        <v>litres/day</v>
      </c>
    </row>
    <row r="58" spans="1:15" ht="15" customHeight="1">
      <c r="B58" s="317" t="s">
        <v>94</v>
      </c>
      <c r="C58" s="416"/>
      <c r="D58" s="248" t="s">
        <v>55</v>
      </c>
      <c r="E58" s="196">
        <v>9000</v>
      </c>
      <c r="F58" s="437">
        <v>50</v>
      </c>
      <c r="G58" s="197">
        <f t="shared" ref="G58" si="5">+F58*E58</f>
        <v>450000</v>
      </c>
      <c r="I58" s="190"/>
      <c r="K58" s="577" t="s">
        <v>283</v>
      </c>
      <c r="L58" s="557"/>
      <c r="M58" s="578"/>
      <c r="N58" s="421">
        <v>3</v>
      </c>
      <c r="O58" s="422" t="s">
        <v>54</v>
      </c>
    </row>
    <row r="59" spans="1:15" ht="15" customHeight="1">
      <c r="B59" s="317" t="s">
        <v>95</v>
      </c>
      <c r="C59" s="416"/>
      <c r="D59" s="248"/>
      <c r="E59" s="196"/>
      <c r="F59" s="437"/>
      <c r="G59" s="197">
        <f>+F59*E59</f>
        <v>0</v>
      </c>
      <c r="I59" s="190"/>
      <c r="K59" s="577" t="s">
        <v>284</v>
      </c>
      <c r="L59" s="557"/>
      <c r="M59" s="578"/>
      <c r="N59" s="421">
        <v>300</v>
      </c>
      <c r="O59" s="422" t="s">
        <v>285</v>
      </c>
    </row>
    <row r="60" spans="1:15" ht="15" customHeight="1">
      <c r="B60" s="317" t="s">
        <v>96</v>
      </c>
      <c r="C60" s="416"/>
      <c r="D60" s="248"/>
      <c r="E60" s="196"/>
      <c r="F60" s="437"/>
      <c r="G60" s="197">
        <f>+F60*E60</f>
        <v>0</v>
      </c>
      <c r="I60" s="190"/>
      <c r="K60" s="585" t="s">
        <v>288</v>
      </c>
      <c r="L60" s="586"/>
      <c r="M60" s="586"/>
      <c r="N60" s="586"/>
      <c r="O60" s="587"/>
    </row>
    <row r="61" spans="1:15" ht="15" customHeight="1">
      <c r="B61" s="317" t="s">
        <v>50</v>
      </c>
      <c r="C61" s="416"/>
      <c r="D61" s="248"/>
      <c r="E61" s="196"/>
      <c r="F61" s="437"/>
      <c r="G61" s="197">
        <f t="shared" ref="G61:G62" si="6">+F61*E61</f>
        <v>0</v>
      </c>
      <c r="I61" s="190"/>
      <c r="K61" s="585"/>
      <c r="L61" s="586"/>
      <c r="M61" s="586"/>
      <c r="N61" s="586"/>
      <c r="O61" s="587"/>
    </row>
    <row r="62" spans="1:15" ht="15" customHeight="1" thickBot="1">
      <c r="B62" s="317"/>
      <c r="C62" s="416"/>
      <c r="D62" s="248"/>
      <c r="E62" s="196"/>
      <c r="F62" s="437"/>
      <c r="G62" s="197">
        <f t="shared" si="6"/>
        <v>0</v>
      </c>
      <c r="I62" s="190"/>
      <c r="K62" s="582" t="s">
        <v>7</v>
      </c>
      <c r="L62" s="583"/>
      <c r="M62" s="584"/>
      <c r="N62" s="424">
        <f>N57*N58*N59</f>
        <v>9000</v>
      </c>
      <c r="O62" s="423" t="str">
        <f>IF(K57="Daily milk yield:","litres/year","eggs/year")</f>
        <v>litres/year</v>
      </c>
    </row>
    <row r="63" spans="1:15" ht="15" customHeight="1" thickBot="1">
      <c r="B63" s="558" t="s">
        <v>294</v>
      </c>
      <c r="C63" s="559"/>
      <c r="D63" s="559"/>
      <c r="E63" s="559"/>
      <c r="F63" s="560"/>
      <c r="G63" s="171">
        <f>SUM(G43:G62)</f>
        <v>450000</v>
      </c>
    </row>
    <row r="64" spans="1:15" ht="15" thickTop="1">
      <c r="B64" s="212"/>
      <c r="C64" s="213"/>
      <c r="D64" s="214"/>
      <c r="E64" s="215"/>
      <c r="F64" s="215"/>
      <c r="G64" s="215"/>
    </row>
  </sheetData>
  <sheetProtection algorithmName="SHA-512" hashValue="buun0WuzaMnlKctrZiWZKI4YFx3cvpidGBYhUk2OTO5kn1zfsjsLiM1EWdCsvtTONJtFD+onsA0TrrDV2eXiwg==" saltValue="9m6nR5eWna6ouHzUSlX4eg==" spinCount="100000" sheet="1" selectLockedCells="1"/>
  <mergeCells count="24">
    <mergeCell ref="K57:M57"/>
    <mergeCell ref="K55:O55"/>
    <mergeCell ref="K58:M58"/>
    <mergeCell ref="K59:M59"/>
    <mergeCell ref="K62:M62"/>
    <mergeCell ref="K60:O61"/>
    <mergeCell ref="B63:F63"/>
    <mergeCell ref="A1:G1"/>
    <mergeCell ref="B36:G36"/>
    <mergeCell ref="B41:C41"/>
    <mergeCell ref="D41:G41"/>
    <mergeCell ref="D39:E39"/>
    <mergeCell ref="B2:G2"/>
    <mergeCell ref="F4:G4"/>
    <mergeCell ref="B8:G8"/>
    <mergeCell ref="B20:G20"/>
    <mergeCell ref="B24:G24"/>
    <mergeCell ref="B19:F19"/>
    <mergeCell ref="B35:F35"/>
    <mergeCell ref="K31:O31"/>
    <mergeCell ref="K33:M33"/>
    <mergeCell ref="K34:M34"/>
    <mergeCell ref="K35:M35"/>
    <mergeCell ref="K36:M36"/>
  </mergeCells>
  <dataValidations count="6">
    <dataValidation type="list" allowBlank="1" showInputMessage="1" showErrorMessage="1" sqref="K57">
      <formula1>"Daily milk yield:, Daily egg yield:"</formula1>
    </dataValidation>
    <dataValidation type="list" allowBlank="1" showInputMessage="1" showErrorMessage="1" sqref="K58 K34">
      <formula1>"Number of dairy livestock:, Number of chickens:"</formula1>
    </dataValidation>
    <dataValidation type="list" allowBlank="1" showInputMessage="1" showErrorMessage="1" sqref="K59 K35">
      <formula1>"Days of milking per year:, Days of egg laying per year:"</formula1>
    </dataValidation>
    <dataValidation type="list" allowBlank="1" showInputMessage="1" showErrorMessage="1" sqref="P33:Q33">
      <formula1>"Daily yield:, Monthly yield:, Annual yield"</formula1>
    </dataValidation>
    <dataValidation type="list" allowBlank="1" showInputMessage="1" showErrorMessage="1" sqref="K33:M33">
      <formula1>"Daily yield:, Monthly yield:, Annual yield:"</formula1>
    </dataValidation>
    <dataValidation type="list" allowBlank="1" showInputMessage="1" showErrorMessage="1" sqref="O33">
      <formula1>"kg, litres"</formula1>
    </dataValidation>
  </dataValidations>
  <pageMargins left="0.47244094488188981" right="0.43307086614173229" top="0.78740157480314965" bottom="0.51181102362204722" header="0.39370078740157483" footer="0.31496062992125984"/>
  <pageSetup paperSize="9" scale="60" orientation="portrait" r:id="rId1"/>
  <headerFooter>
    <oddHeader>&amp;L&amp;12Farm Analysis Tool&amp;C&amp;12Section: Gross Margin Calculation</oddHeader>
    <oddFooter>&amp;L&amp;"-,Kursiv"Version 2015 V2.2&amp;RPage 6</oddFooter>
  </headerFooter>
  <rowBreaks count="1" manualBreakCount="1">
    <brk id="35" min="1" max="6"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tabColor rgb="FFC00000"/>
  </sheetPr>
  <dimension ref="A1:O16"/>
  <sheetViews>
    <sheetView view="pageBreakPreview" zoomScale="90" zoomScaleNormal="100" zoomScaleSheetLayoutView="90" workbookViewId="0">
      <selection activeCell="L11" sqref="L11"/>
    </sheetView>
  </sheetViews>
  <sheetFormatPr baseColWidth="10" defaultColWidth="9.140625" defaultRowHeight="15"/>
  <cols>
    <col min="1" max="1" width="2.28515625" customWidth="1"/>
    <col min="2" max="2" width="26.140625" customWidth="1"/>
  </cols>
  <sheetData>
    <row r="1" spans="1:15" ht="15.75" thickBot="1">
      <c r="A1" s="511" t="s">
        <v>190</v>
      </c>
      <c r="B1" s="511"/>
      <c r="C1" s="511"/>
      <c r="D1" s="511"/>
      <c r="E1" s="511"/>
      <c r="F1" s="511"/>
      <c r="G1" s="511"/>
      <c r="H1" s="511"/>
      <c r="I1" s="511"/>
      <c r="J1" s="511"/>
      <c r="K1" s="511"/>
      <c r="L1" s="511"/>
      <c r="M1" s="511"/>
      <c r="N1" s="511"/>
      <c r="O1" s="511"/>
    </row>
    <row r="2" spans="1:15" ht="15.75" thickTop="1">
      <c r="A2" s="107"/>
      <c r="B2" s="561" t="s">
        <v>164</v>
      </c>
      <c r="C2" s="562"/>
      <c r="D2" s="562"/>
      <c r="E2" s="562"/>
      <c r="F2" s="562"/>
      <c r="G2" s="562"/>
      <c r="H2" s="562"/>
      <c r="I2" s="562"/>
      <c r="J2" s="562"/>
      <c r="K2" s="562"/>
      <c r="L2" s="562"/>
      <c r="M2" s="562"/>
      <c r="N2" s="562"/>
      <c r="O2" s="563"/>
    </row>
    <row r="3" spans="1:15">
      <c r="A3" s="107"/>
      <c r="B3" s="108"/>
      <c r="C3" s="1"/>
      <c r="D3" s="1"/>
      <c r="E3" s="1"/>
      <c r="F3" s="1"/>
      <c r="G3" s="1"/>
      <c r="H3" s="1"/>
      <c r="I3" s="1"/>
      <c r="J3" s="1"/>
      <c r="K3" s="1"/>
      <c r="L3" s="1"/>
      <c r="M3" s="109"/>
      <c r="N3" s="109"/>
      <c r="O3" s="110"/>
    </row>
    <row r="4" spans="1:15">
      <c r="A4" s="111"/>
      <c r="B4" s="112"/>
      <c r="C4" s="113"/>
      <c r="D4" s="114"/>
      <c r="E4" s="114"/>
      <c r="F4" s="114"/>
      <c r="G4" s="115"/>
      <c r="H4" s="116"/>
      <c r="I4" s="117"/>
      <c r="J4" s="2"/>
      <c r="K4" s="589" t="s">
        <v>13</v>
      </c>
      <c r="L4" s="590"/>
      <c r="M4" s="570" t="str">
        <f>'1 General Information'!C6</f>
        <v>Mary Wanjiku's Farm</v>
      </c>
      <c r="N4" s="588"/>
      <c r="O4" s="110"/>
    </row>
    <row r="5" spans="1:15">
      <c r="A5" s="10"/>
      <c r="B5" s="120"/>
      <c r="C5" s="121"/>
      <c r="D5" s="121"/>
      <c r="E5" s="121"/>
      <c r="F5" s="121"/>
      <c r="G5" s="121"/>
      <c r="H5" s="121"/>
      <c r="I5" s="121"/>
      <c r="J5" s="121"/>
      <c r="K5" s="121"/>
      <c r="L5" s="121"/>
      <c r="M5" s="121"/>
      <c r="N5" s="121"/>
      <c r="O5" s="122"/>
    </row>
    <row r="6" spans="1:15" ht="69" customHeight="1">
      <c r="A6" s="7"/>
      <c r="B6" s="123" t="s">
        <v>65</v>
      </c>
      <c r="C6" s="124" t="s">
        <v>66</v>
      </c>
      <c r="D6" s="124" t="s">
        <v>67</v>
      </c>
      <c r="E6" s="124" t="s">
        <v>68</v>
      </c>
      <c r="F6" s="124" t="s">
        <v>69</v>
      </c>
      <c r="G6" s="124" t="s">
        <v>70</v>
      </c>
      <c r="H6" s="124" t="s">
        <v>71</v>
      </c>
      <c r="I6" s="124" t="s">
        <v>72</v>
      </c>
      <c r="J6" s="124" t="s">
        <v>73</v>
      </c>
      <c r="K6" s="124" t="s">
        <v>74</v>
      </c>
      <c r="L6" s="124" t="s">
        <v>75</v>
      </c>
      <c r="M6" s="124" t="s">
        <v>76</v>
      </c>
      <c r="N6" s="124" t="s">
        <v>77</v>
      </c>
      <c r="O6" s="309" t="s">
        <v>7</v>
      </c>
    </row>
    <row r="7" spans="1:15">
      <c r="A7" s="7"/>
      <c r="B7" s="125" t="s">
        <v>172</v>
      </c>
      <c r="C7" s="126">
        <v>1</v>
      </c>
      <c r="D7" s="126">
        <v>2</v>
      </c>
      <c r="E7" s="126">
        <v>3</v>
      </c>
      <c r="F7" s="126">
        <v>4</v>
      </c>
      <c r="G7" s="126">
        <v>5</v>
      </c>
      <c r="H7" s="126">
        <v>6</v>
      </c>
      <c r="I7" s="126">
        <v>7</v>
      </c>
      <c r="J7" s="126">
        <v>8</v>
      </c>
      <c r="K7" s="126">
        <v>9</v>
      </c>
      <c r="L7" s="126">
        <v>10</v>
      </c>
      <c r="M7" s="126">
        <v>11</v>
      </c>
      <c r="N7" s="127">
        <v>12</v>
      </c>
      <c r="O7" s="310"/>
    </row>
    <row r="8" spans="1:15" ht="24.95" customHeight="1">
      <c r="A8" s="7"/>
      <c r="B8" s="308" t="s">
        <v>168</v>
      </c>
      <c r="C8" s="128"/>
      <c r="D8" s="128"/>
      <c r="E8" s="128"/>
      <c r="F8" s="128"/>
      <c r="G8" s="128"/>
      <c r="H8" s="128"/>
      <c r="I8" s="128"/>
      <c r="J8" s="128"/>
      <c r="K8" s="128"/>
      <c r="L8" s="128"/>
      <c r="M8" s="128"/>
      <c r="N8" s="129"/>
      <c r="O8" s="311">
        <f>+SUM(C8:N8)</f>
        <v>0</v>
      </c>
    </row>
    <row r="9" spans="1:15" ht="24.95" customHeight="1">
      <c r="A9" s="7"/>
      <c r="B9" s="308" t="s">
        <v>165</v>
      </c>
      <c r="C9" s="130"/>
      <c r="D9" s="130"/>
      <c r="E9" s="130"/>
      <c r="F9" s="130"/>
      <c r="G9" s="130"/>
      <c r="H9" s="130"/>
      <c r="I9" s="130"/>
      <c r="J9" s="130"/>
      <c r="K9" s="130"/>
      <c r="L9" s="130"/>
      <c r="M9" s="130"/>
      <c r="N9" s="131"/>
      <c r="O9" s="312">
        <f>+SUM(C9:N9)</f>
        <v>0</v>
      </c>
    </row>
    <row r="10" spans="1:15" ht="24.95" customHeight="1">
      <c r="A10" s="7"/>
      <c r="B10" s="308" t="s">
        <v>169</v>
      </c>
      <c r="C10" s="130"/>
      <c r="D10" s="130"/>
      <c r="E10" s="130"/>
      <c r="F10" s="130"/>
      <c r="G10" s="130"/>
      <c r="H10" s="130"/>
      <c r="I10" s="130"/>
      <c r="J10" s="130"/>
      <c r="K10" s="130"/>
      <c r="L10" s="130"/>
      <c r="M10" s="130"/>
      <c r="N10" s="131"/>
      <c r="O10" s="312">
        <f t="shared" ref="O10:O11" si="0">+SUM(C10:N10)</f>
        <v>0</v>
      </c>
    </row>
    <row r="11" spans="1:15" ht="24.95" customHeight="1">
      <c r="A11" s="7"/>
      <c r="B11" s="308" t="s">
        <v>170</v>
      </c>
      <c r="C11" s="130"/>
      <c r="D11" s="130"/>
      <c r="E11" s="130"/>
      <c r="F11" s="130"/>
      <c r="G11" s="130"/>
      <c r="H11" s="130"/>
      <c r="I11" s="130"/>
      <c r="J11" s="130"/>
      <c r="K11" s="130"/>
      <c r="L11" s="130"/>
      <c r="M11" s="130"/>
      <c r="N11" s="131"/>
      <c r="O11" s="312">
        <f t="shared" si="0"/>
        <v>0</v>
      </c>
    </row>
    <row r="12" spans="1:15" ht="24.95" customHeight="1">
      <c r="A12" s="7"/>
      <c r="B12" s="308" t="s">
        <v>171</v>
      </c>
      <c r="C12" s="130"/>
      <c r="D12" s="130"/>
      <c r="E12" s="130"/>
      <c r="F12" s="130"/>
      <c r="G12" s="130"/>
      <c r="H12" s="130"/>
      <c r="I12" s="130"/>
      <c r="J12" s="130"/>
      <c r="K12" s="130"/>
      <c r="L12" s="130"/>
      <c r="M12" s="130"/>
      <c r="N12" s="131"/>
      <c r="O12" s="312">
        <f>+SUM(C12:N12)</f>
        <v>0</v>
      </c>
    </row>
    <row r="13" spans="1:15" ht="24.95" customHeight="1">
      <c r="A13" s="7"/>
      <c r="B13" s="308"/>
      <c r="C13" s="292"/>
      <c r="D13" s="292"/>
      <c r="E13" s="292"/>
      <c r="F13" s="292"/>
      <c r="G13" s="292"/>
      <c r="H13" s="292"/>
      <c r="I13" s="292"/>
      <c r="J13" s="292"/>
      <c r="K13" s="292"/>
      <c r="L13" s="292"/>
      <c r="M13" s="292"/>
      <c r="N13" s="293"/>
      <c r="O13" s="312">
        <f>+SUM(C13:N13)</f>
        <v>0</v>
      </c>
    </row>
    <row r="14" spans="1:15" ht="24.95" customHeight="1" thickBot="1">
      <c r="A14" s="7"/>
      <c r="B14" s="308"/>
      <c r="C14" s="132"/>
      <c r="D14" s="132"/>
      <c r="E14" s="132"/>
      <c r="F14" s="132"/>
      <c r="G14" s="132"/>
      <c r="H14" s="132"/>
      <c r="I14" s="132"/>
      <c r="J14" s="132"/>
      <c r="K14" s="132"/>
      <c r="L14" s="132"/>
      <c r="M14" s="132"/>
      <c r="N14" s="133"/>
      <c r="O14" s="313">
        <f>+SUM(C14:N14)</f>
        <v>0</v>
      </c>
    </row>
    <row r="15" spans="1:15" ht="31.5" customHeight="1" thickBot="1">
      <c r="A15" s="7"/>
      <c r="B15" s="294" t="s">
        <v>166</v>
      </c>
      <c r="C15" s="134">
        <f t="shared" ref="C15:N15" si="1">+SUM(C8:C14)</f>
        <v>0</v>
      </c>
      <c r="D15" s="134">
        <f t="shared" si="1"/>
        <v>0</v>
      </c>
      <c r="E15" s="134">
        <f t="shared" si="1"/>
        <v>0</v>
      </c>
      <c r="F15" s="134">
        <f t="shared" si="1"/>
        <v>0</v>
      </c>
      <c r="G15" s="134">
        <f t="shared" si="1"/>
        <v>0</v>
      </c>
      <c r="H15" s="134">
        <f t="shared" si="1"/>
        <v>0</v>
      </c>
      <c r="I15" s="134">
        <f t="shared" si="1"/>
        <v>0</v>
      </c>
      <c r="J15" s="134">
        <f t="shared" si="1"/>
        <v>0</v>
      </c>
      <c r="K15" s="134">
        <f t="shared" si="1"/>
        <v>0</v>
      </c>
      <c r="L15" s="134">
        <f t="shared" si="1"/>
        <v>0</v>
      </c>
      <c r="M15" s="134">
        <f t="shared" si="1"/>
        <v>0</v>
      </c>
      <c r="N15" s="134">
        <f t="shared" si="1"/>
        <v>0</v>
      </c>
      <c r="O15" s="314">
        <f>+SUM(O8:O14)</f>
        <v>0</v>
      </c>
    </row>
    <row r="16" spans="1:15" ht="15.75" thickTop="1"/>
  </sheetData>
  <sheetProtection algorithmName="SHA-512" hashValue="kVb3sdyUgTqaTa6z4miiOA8KN8jlH2jhOgwn2q2t+eHG6DpgHe3lzrI2sfrhKoi4q9veZqv8y5KtJsFvx9T+xw==" saltValue="RRufYsTo0xj6VWyffLHpQA==" spinCount="100000" sheet="1" selectLockedCells="1"/>
  <mergeCells count="4">
    <mergeCell ref="A1:O1"/>
    <mergeCell ref="B2:O2"/>
    <mergeCell ref="M4:N4"/>
    <mergeCell ref="K4:L4"/>
  </mergeCells>
  <pageMargins left="0.7" right="0.7" top="0.75" bottom="0.75" header="0.3" footer="0.3"/>
  <pageSetup paperSize="9" scale="59" orientation="portrait" r:id="rId1"/>
  <ignoredErrors>
    <ignoredError sqref="C15:N15" formulaRange="1"/>
    <ignoredError sqref="O8 O13 O10:O11" unlockedFormula="1"/>
  </ignoredError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O19"/>
  <sheetViews>
    <sheetView view="pageBreakPreview" zoomScale="110" zoomScaleNormal="100" zoomScaleSheetLayoutView="110" workbookViewId="0">
      <selection activeCell="A9" sqref="A9:F9"/>
    </sheetView>
  </sheetViews>
  <sheetFormatPr baseColWidth="10" defaultColWidth="11.42578125" defaultRowHeight="15"/>
  <cols>
    <col min="1" max="1" width="25.5703125" customWidth="1"/>
    <col min="2" max="2" width="13.140625" customWidth="1"/>
    <col min="12" max="12" width="7" customWidth="1"/>
    <col min="13" max="13" width="6" customWidth="1"/>
    <col min="14" max="14" width="1.42578125" customWidth="1"/>
  </cols>
  <sheetData>
    <row r="1" spans="1:15" ht="15.75" thickBot="1">
      <c r="A1" s="591" t="s">
        <v>190</v>
      </c>
      <c r="B1" s="591"/>
      <c r="C1" s="591"/>
      <c r="D1" s="591"/>
      <c r="E1" s="591"/>
      <c r="F1" s="591"/>
      <c r="G1" s="591"/>
      <c r="H1" s="591"/>
      <c r="I1" s="591"/>
      <c r="J1" s="591"/>
      <c r="K1" s="591"/>
      <c r="L1" s="591"/>
      <c r="M1" s="591"/>
      <c r="N1" s="591"/>
      <c r="O1" s="8"/>
    </row>
    <row r="2" spans="1:15">
      <c r="A2" s="592" t="s">
        <v>137</v>
      </c>
      <c r="B2" s="593"/>
      <c r="C2" s="593"/>
      <c r="D2" s="593"/>
      <c r="E2" s="593"/>
      <c r="F2" s="593"/>
      <c r="G2" s="593"/>
      <c r="H2" s="593"/>
      <c r="I2" s="593"/>
      <c r="J2" s="593"/>
      <c r="K2" s="593"/>
      <c r="L2" s="593"/>
      <c r="M2" s="593"/>
      <c r="N2" s="594"/>
    </row>
    <row r="3" spans="1:15">
      <c r="A3" s="440"/>
      <c r="B3" s="440"/>
      <c r="C3" s="440"/>
      <c r="D3" s="440"/>
      <c r="E3" s="440"/>
      <c r="F3" s="440"/>
      <c r="G3" s="440"/>
      <c r="H3" s="440"/>
      <c r="I3" s="440"/>
      <c r="J3" s="440"/>
      <c r="K3" s="440"/>
      <c r="L3" s="440"/>
      <c r="M3" s="440"/>
      <c r="N3" s="441"/>
    </row>
    <row r="4" spans="1:15" ht="15.75" thickBot="1">
      <c r="A4" s="135"/>
      <c r="B4" s="440"/>
      <c r="C4" s="440"/>
      <c r="D4" s="440"/>
      <c r="E4" s="440"/>
      <c r="F4" s="440"/>
      <c r="G4" s="440"/>
      <c r="H4" s="440"/>
      <c r="I4" s="440"/>
      <c r="J4" s="119" t="s">
        <v>13</v>
      </c>
      <c r="K4" s="570" t="str">
        <f>'1 General Information'!C6</f>
        <v>Mary Wanjiku's Farm</v>
      </c>
      <c r="L4" s="605"/>
      <c r="M4" s="606"/>
      <c r="N4" s="441"/>
    </row>
    <row r="5" spans="1:15" ht="18.75" thickBot="1">
      <c r="A5" s="607" t="s">
        <v>235</v>
      </c>
      <c r="B5" s="608"/>
      <c r="C5" s="608"/>
      <c r="D5" s="608"/>
      <c r="E5" s="608"/>
      <c r="F5" s="608"/>
      <c r="G5" s="609"/>
      <c r="H5" s="137"/>
      <c r="I5" s="595" t="s">
        <v>139</v>
      </c>
      <c r="J5" s="1"/>
      <c r="K5" s="1"/>
      <c r="L5" s="1"/>
      <c r="M5" s="1"/>
      <c r="N5" s="4"/>
    </row>
    <row r="6" spans="1:15" ht="15" customHeight="1">
      <c r="A6" s="598" t="s">
        <v>85</v>
      </c>
      <c r="B6" s="599" t="s">
        <v>86</v>
      </c>
      <c r="C6" s="599" t="s">
        <v>140</v>
      </c>
      <c r="D6" s="600" t="s">
        <v>21</v>
      </c>
      <c r="E6" s="601" t="s">
        <v>22</v>
      </c>
      <c r="F6" s="600" t="s">
        <v>23</v>
      </c>
      <c r="G6" s="602" t="s">
        <v>121</v>
      </c>
      <c r="H6" s="138"/>
      <c r="I6" s="596"/>
      <c r="J6" s="603" t="s">
        <v>323</v>
      </c>
      <c r="K6" s="603"/>
      <c r="L6" s="603"/>
      <c r="M6" s="603"/>
      <c r="N6" s="604"/>
    </row>
    <row r="7" spans="1:15">
      <c r="A7" s="598"/>
      <c r="B7" s="599"/>
      <c r="C7" s="599"/>
      <c r="D7" s="600"/>
      <c r="E7" s="601"/>
      <c r="F7" s="600"/>
      <c r="G7" s="602"/>
      <c r="H7" s="447" t="s">
        <v>138</v>
      </c>
      <c r="I7" s="596"/>
      <c r="J7" s="603"/>
      <c r="K7" s="603"/>
      <c r="L7" s="603"/>
      <c r="M7" s="603"/>
      <c r="N7" s="604"/>
    </row>
    <row r="8" spans="1:15" ht="15.75" thickBot="1">
      <c r="A8" s="598"/>
      <c r="B8" s="599"/>
      <c r="C8" s="599"/>
      <c r="D8" s="600"/>
      <c r="E8" s="601"/>
      <c r="F8" s="600"/>
      <c r="G8" s="602"/>
      <c r="H8" s="136"/>
      <c r="I8" s="597"/>
      <c r="J8" s="603"/>
      <c r="K8" s="603"/>
      <c r="L8" s="603"/>
      <c r="M8" s="603"/>
      <c r="N8" s="604"/>
    </row>
    <row r="9" spans="1:15">
      <c r="A9" s="139" t="s">
        <v>332</v>
      </c>
      <c r="B9" s="140">
        <v>600000</v>
      </c>
      <c r="C9" s="140">
        <v>3</v>
      </c>
      <c r="D9" s="140">
        <v>1</v>
      </c>
      <c r="E9" s="141">
        <v>2018</v>
      </c>
      <c r="F9" s="142">
        <v>0.16</v>
      </c>
      <c r="G9" s="106">
        <f>IF(D9,-PMT(F9/12,C9*12,B9),"0")</f>
        <v>21094.219821810057</v>
      </c>
      <c r="H9" s="143"/>
      <c r="I9" s="144"/>
      <c r="J9" s="603"/>
      <c r="K9" s="603"/>
      <c r="L9" s="603"/>
      <c r="M9" s="603"/>
      <c r="N9" s="604"/>
    </row>
    <row r="10" spans="1:15">
      <c r="A10" s="145"/>
      <c r="B10" s="146"/>
      <c r="C10" s="146"/>
      <c r="D10" s="146"/>
      <c r="E10" s="147"/>
      <c r="F10" s="148"/>
      <c r="G10" s="106" t="str">
        <f>IF(D10,-PMT(F10/12,C10*12,B10),"0")</f>
        <v>0</v>
      </c>
      <c r="H10" s="143"/>
      <c r="I10" s="149"/>
      <c r="J10" s="603"/>
      <c r="K10" s="603"/>
      <c r="L10" s="603"/>
      <c r="M10" s="603"/>
      <c r="N10" s="604"/>
    </row>
    <row r="11" spans="1:15">
      <c r="A11" s="145"/>
      <c r="B11" s="146"/>
      <c r="C11" s="146"/>
      <c r="D11" s="146"/>
      <c r="E11" s="147"/>
      <c r="F11" s="150"/>
      <c r="G11" s="106" t="str">
        <f t="shared" ref="G11:G15" si="0">IF(D11,-PMT(F11/12,C11*12,B11),"0")</f>
        <v>0</v>
      </c>
      <c r="H11" s="143"/>
      <c r="I11" s="149"/>
      <c r="J11" s="603"/>
      <c r="K11" s="603"/>
      <c r="L11" s="603"/>
      <c r="M11" s="603"/>
      <c r="N11" s="604"/>
    </row>
    <row r="12" spans="1:15">
      <c r="A12" s="145"/>
      <c r="B12" s="146"/>
      <c r="C12" s="146"/>
      <c r="D12" s="146"/>
      <c r="E12" s="147"/>
      <c r="F12" s="150"/>
      <c r="G12" s="106" t="str">
        <f t="shared" si="0"/>
        <v>0</v>
      </c>
      <c r="H12" s="143"/>
      <c r="I12" s="149"/>
      <c r="J12" s="603"/>
      <c r="K12" s="603"/>
      <c r="L12" s="603"/>
      <c r="M12" s="603"/>
      <c r="N12" s="604"/>
    </row>
    <row r="13" spans="1:15">
      <c r="A13" s="145"/>
      <c r="B13" s="146"/>
      <c r="C13" s="146"/>
      <c r="D13" s="146"/>
      <c r="E13" s="147"/>
      <c r="F13" s="150"/>
      <c r="G13" s="106" t="str">
        <f t="shared" si="0"/>
        <v>0</v>
      </c>
      <c r="H13" s="143"/>
      <c r="I13" s="149"/>
      <c r="J13" s="603"/>
      <c r="K13" s="603"/>
      <c r="L13" s="603"/>
      <c r="M13" s="603"/>
      <c r="N13" s="604"/>
    </row>
    <row r="14" spans="1:15">
      <c r="A14" s="145"/>
      <c r="B14" s="146"/>
      <c r="C14" s="146"/>
      <c r="D14" s="146"/>
      <c r="E14" s="147"/>
      <c r="F14" s="148"/>
      <c r="G14" s="106" t="str">
        <f t="shared" si="0"/>
        <v>0</v>
      </c>
      <c r="H14" s="143"/>
      <c r="I14" s="155"/>
      <c r="J14" s="603"/>
      <c r="K14" s="603"/>
      <c r="L14" s="603"/>
      <c r="M14" s="603"/>
      <c r="N14" s="604"/>
    </row>
    <row r="15" spans="1:15">
      <c r="A15" s="151"/>
      <c r="B15" s="152"/>
      <c r="C15" s="152"/>
      <c r="D15" s="152"/>
      <c r="E15" s="153"/>
      <c r="F15" s="154"/>
      <c r="G15" s="106" t="str">
        <f t="shared" si="0"/>
        <v>0</v>
      </c>
      <c r="H15" s="143"/>
      <c r="I15" s="448"/>
      <c r="J15" s="603"/>
      <c r="K15" s="603"/>
      <c r="L15" s="603"/>
      <c r="M15" s="603"/>
      <c r="N15" s="604"/>
    </row>
    <row r="16" spans="1:15" ht="15.75" thickBot="1">
      <c r="A16" s="156" t="s">
        <v>24</v>
      </c>
      <c r="B16" s="157">
        <f>SUM(B9:B15)</f>
        <v>600000</v>
      </c>
      <c r="C16" s="158"/>
      <c r="D16" s="159"/>
      <c r="E16" s="136"/>
      <c r="F16" s="160"/>
      <c r="G16" s="161">
        <f>SUM(G9:G15)</f>
        <v>21094.219821810057</v>
      </c>
      <c r="H16" s="162"/>
      <c r="I16" s="163">
        <f>SUM(I9:I14)</f>
        <v>0</v>
      </c>
      <c r="J16" s="603"/>
      <c r="K16" s="603"/>
      <c r="L16" s="603"/>
      <c r="M16" s="603"/>
      <c r="N16" s="604"/>
    </row>
    <row r="17" spans="1:14">
      <c r="A17" s="156"/>
      <c r="B17" s="305"/>
      <c r="C17" s="159"/>
      <c r="D17" s="307" t="s">
        <v>188</v>
      </c>
      <c r="E17" s="306"/>
      <c r="F17" s="305"/>
      <c r="G17" s="305">
        <f>G16*12</f>
        <v>253130.63786172069</v>
      </c>
      <c r="H17" s="162"/>
      <c r="I17" s="162">
        <f>I16*12</f>
        <v>0</v>
      </c>
      <c r="J17" s="1"/>
      <c r="K17" s="1"/>
      <c r="L17" s="1"/>
      <c r="M17" s="1"/>
      <c r="N17" s="4"/>
    </row>
    <row r="18" spans="1:14" ht="15.75" thickBot="1">
      <c r="A18" s="164"/>
      <c r="B18" s="165"/>
      <c r="C18" s="165"/>
      <c r="D18" s="165"/>
      <c r="E18" s="166"/>
      <c r="F18" s="167"/>
      <c r="G18" s="168"/>
      <c r="H18" s="168"/>
      <c r="I18" s="168"/>
      <c r="J18" s="168"/>
      <c r="K18" s="168"/>
      <c r="L18" s="168"/>
      <c r="M18" s="168"/>
      <c r="N18" s="169"/>
    </row>
    <row r="19" spans="1:14" ht="15.75" thickTop="1"/>
  </sheetData>
  <sheetProtection algorithmName="SHA-512" hashValue="rNWDvyuFV8GefQMOAiJopkuALuxdqbYWo8tI2Ob91F92Xl+HCGNFJbuk1XF4JCUVfr7fBFTI7Co1kCKBNuGC0A==" saltValue="6+A3As7QrFOFL+vZj8QIaA==" spinCount="100000" sheet="1" objects="1" scenarios="1" selectLockedCells="1"/>
  <mergeCells count="13">
    <mergeCell ref="A1:N1"/>
    <mergeCell ref="A2:N2"/>
    <mergeCell ref="I5:I8"/>
    <mergeCell ref="A6:A8"/>
    <mergeCell ref="B6:B8"/>
    <mergeCell ref="C6:C8"/>
    <mergeCell ref="D6:D8"/>
    <mergeCell ref="E6:E8"/>
    <mergeCell ref="F6:F8"/>
    <mergeCell ref="G6:G8"/>
    <mergeCell ref="J6:N16"/>
    <mergeCell ref="K4:M4"/>
    <mergeCell ref="A5:G5"/>
  </mergeCells>
  <dataValidations count="4">
    <dataValidation type="whole" allowBlank="1" showInputMessage="1" showErrorMessage="1" error="Enter a figure between 1 and 12" sqref="D9:D15">
      <formula1>0</formula1>
      <formula2>12</formula2>
    </dataValidation>
    <dataValidation type="whole" allowBlank="1" showInputMessage="1" showErrorMessage="1" error="Enter the year with four digits" sqref="E9:E15">
      <formula1>1990</formula1>
      <formula2>2030</formula2>
    </dataValidation>
    <dataValidation allowBlank="1" showInputMessage="1" showErrorMessage="1" prompt="For proper calculation, make sure you have entered the years of the agricultural campaign on the &quot;Land Resources&quot; sheet._x000a_Enter the year with four digits." sqref="E6:E8"/>
    <dataValidation allowBlank="1" showErrorMessage="1" sqref="G6"/>
  </dataValidations>
  <pageMargins left="0.7" right="0.7" top="0.78740157499999996" bottom="0.78740157499999996" header="0.3" footer="0.3"/>
  <pageSetup paperSize="9" scale="54" orientation="portrait"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5">
    <tabColor rgb="FFC00000"/>
  </sheetPr>
  <dimension ref="A1:Q39"/>
  <sheetViews>
    <sheetView view="pageBreakPreview" zoomScale="80" zoomScaleNormal="90" zoomScaleSheetLayoutView="80" workbookViewId="0">
      <pane xSplit="1" ySplit="7" topLeftCell="B8" activePane="bottomRight" state="frozen"/>
      <selection pane="topRight" activeCell="B1" sqref="B1"/>
      <selection pane="bottomLeft" activeCell="A8" sqref="A8"/>
      <selection pane="bottomRight" activeCell="J34" sqref="J34"/>
    </sheetView>
  </sheetViews>
  <sheetFormatPr baseColWidth="10" defaultColWidth="11.42578125" defaultRowHeight="14.25"/>
  <cols>
    <col min="1" max="1" width="2.7109375" style="7" customWidth="1"/>
    <col min="2" max="2" width="40.85546875" style="7" customWidth="1"/>
    <col min="3" max="15" width="12.28515625" style="9" customWidth="1"/>
    <col min="16" max="16384" width="11.42578125" style="7"/>
  </cols>
  <sheetData>
    <row r="1" spans="1:17" ht="23.25" customHeight="1" thickBot="1">
      <c r="A1" s="511" t="s">
        <v>190</v>
      </c>
      <c r="B1" s="511"/>
      <c r="C1" s="511"/>
      <c r="D1" s="511"/>
      <c r="E1" s="511"/>
      <c r="F1" s="511"/>
      <c r="G1" s="511"/>
      <c r="H1" s="511"/>
      <c r="I1" s="511"/>
      <c r="J1" s="511"/>
      <c r="K1" s="511"/>
      <c r="L1" s="511"/>
      <c r="M1" s="511"/>
      <c r="N1" s="511"/>
      <c r="O1" s="511"/>
    </row>
    <row r="2" spans="1:17" s="107" customFormat="1" ht="24" customHeight="1" thickTop="1">
      <c r="B2" s="561" t="s">
        <v>133</v>
      </c>
      <c r="C2" s="562"/>
      <c r="D2" s="562"/>
      <c r="E2" s="562"/>
      <c r="F2" s="562"/>
      <c r="G2" s="562"/>
      <c r="H2" s="562"/>
      <c r="I2" s="562"/>
      <c r="J2" s="562"/>
      <c r="K2" s="562"/>
      <c r="L2" s="562"/>
      <c r="M2" s="562"/>
      <c r="N2" s="562"/>
      <c r="O2" s="563"/>
    </row>
    <row r="3" spans="1:17" s="107" customFormat="1" ht="15.75" customHeight="1">
      <c r="B3" s="615"/>
      <c r="C3" s="616"/>
      <c r="D3" s="616"/>
      <c r="E3" s="1"/>
      <c r="F3" s="1"/>
      <c r="G3" s="1"/>
      <c r="H3" s="1"/>
      <c r="I3" s="1"/>
      <c r="J3" s="1"/>
      <c r="K3" s="1"/>
      <c r="L3" s="1"/>
      <c r="M3" s="109"/>
      <c r="N3" s="109"/>
      <c r="O3" s="110"/>
    </row>
    <row r="4" spans="1:17" s="111" customFormat="1" ht="15">
      <c r="B4" s="615"/>
      <c r="C4" s="616"/>
      <c r="D4" s="616"/>
      <c r="E4" s="114"/>
      <c r="F4" s="114"/>
      <c r="G4" s="115"/>
      <c r="H4" s="116"/>
      <c r="I4" s="117"/>
      <c r="J4" s="2"/>
      <c r="K4" s="118"/>
      <c r="L4" s="119" t="s">
        <v>13</v>
      </c>
      <c r="M4" s="570" t="str">
        <f>'1 General Information'!C6</f>
        <v>Mary Wanjiku's Farm</v>
      </c>
      <c r="N4" s="588"/>
      <c r="O4" s="110"/>
    </row>
    <row r="5" spans="1:17" s="10" customFormat="1" ht="14.25" customHeight="1">
      <c r="B5" s="617"/>
      <c r="C5" s="618"/>
      <c r="D5" s="618"/>
      <c r="E5" s="121"/>
      <c r="F5" s="121"/>
      <c r="G5" s="121"/>
      <c r="H5" s="121"/>
      <c r="I5" s="121"/>
      <c r="J5" s="121"/>
      <c r="K5" s="121"/>
      <c r="L5" s="121"/>
      <c r="M5" s="121"/>
      <c r="N5" s="121"/>
      <c r="O5" s="122"/>
    </row>
    <row r="6" spans="1:17" ht="66" customHeight="1">
      <c r="B6" s="610" t="s">
        <v>65</v>
      </c>
      <c r="C6" s="124" t="s">
        <v>66</v>
      </c>
      <c r="D6" s="124" t="s">
        <v>67</v>
      </c>
      <c r="E6" s="124" t="s">
        <v>68</v>
      </c>
      <c r="F6" s="124" t="s">
        <v>69</v>
      </c>
      <c r="G6" s="124" t="s">
        <v>70</v>
      </c>
      <c r="H6" s="124" t="s">
        <v>71</v>
      </c>
      <c r="I6" s="124" t="s">
        <v>72</v>
      </c>
      <c r="J6" s="124" t="s">
        <v>73</v>
      </c>
      <c r="K6" s="124" t="s">
        <v>74</v>
      </c>
      <c r="L6" s="124" t="s">
        <v>75</v>
      </c>
      <c r="M6" s="124" t="s">
        <v>76</v>
      </c>
      <c r="N6" s="124" t="s">
        <v>77</v>
      </c>
      <c r="O6" s="309" t="s">
        <v>7</v>
      </c>
    </row>
    <row r="7" spans="1:17" ht="24.95" customHeight="1">
      <c r="B7" s="611"/>
      <c r="C7" s="402">
        <v>1</v>
      </c>
      <c r="D7" s="402">
        <v>2</v>
      </c>
      <c r="E7" s="402">
        <v>3</v>
      </c>
      <c r="F7" s="402">
        <v>4</v>
      </c>
      <c r="G7" s="402">
        <v>5</v>
      </c>
      <c r="H7" s="402">
        <v>6</v>
      </c>
      <c r="I7" s="402">
        <v>7</v>
      </c>
      <c r="J7" s="402">
        <v>8</v>
      </c>
      <c r="K7" s="402">
        <v>9</v>
      </c>
      <c r="L7" s="402">
        <v>10</v>
      </c>
      <c r="M7" s="402">
        <v>11</v>
      </c>
      <c r="N7" s="403">
        <v>12</v>
      </c>
      <c r="O7" s="310"/>
    </row>
    <row r="8" spans="1:17" ht="24.95" customHeight="1" thickBot="1">
      <c r="B8" s="405" t="s">
        <v>279</v>
      </c>
      <c r="C8" s="406"/>
      <c r="D8" s="406"/>
      <c r="E8" s="406"/>
      <c r="F8" s="406"/>
      <c r="G8" s="406"/>
      <c r="H8" s="406"/>
      <c r="I8" s="406"/>
      <c r="J8" s="406"/>
      <c r="K8" s="406"/>
      <c r="L8" s="406"/>
      <c r="M8" s="406"/>
      <c r="N8" s="406"/>
      <c r="O8" s="407"/>
    </row>
    <row r="9" spans="1:17" ht="24.95" customHeight="1" thickTop="1">
      <c r="B9" s="449" t="s">
        <v>307</v>
      </c>
      <c r="C9" s="450">
        <f>'5 Financing'!$G$16</f>
        <v>21094.219821810057</v>
      </c>
      <c r="D9" s="450">
        <f>'5 Financing'!$G$16</f>
        <v>21094.219821810057</v>
      </c>
      <c r="E9" s="450">
        <f>'5 Financing'!$G$16</f>
        <v>21094.219821810057</v>
      </c>
      <c r="F9" s="450">
        <f>'5 Financing'!$G$16</f>
        <v>21094.219821810057</v>
      </c>
      <c r="G9" s="450">
        <f>'5 Financing'!$G$16</f>
        <v>21094.219821810057</v>
      </c>
      <c r="H9" s="450">
        <f>'5 Financing'!$G$16</f>
        <v>21094.219821810057</v>
      </c>
      <c r="I9" s="450">
        <f>'5 Financing'!$G$16</f>
        <v>21094.219821810057</v>
      </c>
      <c r="J9" s="450">
        <f>'5 Financing'!$G$16</f>
        <v>21094.219821810057</v>
      </c>
      <c r="K9" s="450">
        <f>'5 Financing'!$G$16</f>
        <v>21094.219821810057</v>
      </c>
      <c r="L9" s="450">
        <f>'5 Financing'!$G$16</f>
        <v>21094.219821810057</v>
      </c>
      <c r="M9" s="450">
        <f>'5 Financing'!$G$16</f>
        <v>21094.219821810057</v>
      </c>
      <c r="N9" s="450">
        <f>'5 Financing'!$G$16</f>
        <v>21094.219821810057</v>
      </c>
      <c r="O9" s="311">
        <f>+SUM(C9:N9)</f>
        <v>253130.63786172066</v>
      </c>
    </row>
    <row r="10" spans="1:17" ht="24.95" customHeight="1">
      <c r="B10" s="449" t="s">
        <v>325</v>
      </c>
      <c r="C10" s="450">
        <f>'2 Equipment &amp; Assets'!$G$38/12</f>
        <v>2887.426900584795</v>
      </c>
      <c r="D10" s="450">
        <f>'2 Equipment &amp; Assets'!$G$38/12</f>
        <v>2887.426900584795</v>
      </c>
      <c r="E10" s="450">
        <f>'2 Equipment &amp; Assets'!$G$38/12</f>
        <v>2887.426900584795</v>
      </c>
      <c r="F10" s="450">
        <f>'2 Equipment &amp; Assets'!$G$38/12</f>
        <v>2887.426900584795</v>
      </c>
      <c r="G10" s="450">
        <f>'2 Equipment &amp; Assets'!$G$38/12</f>
        <v>2887.426900584795</v>
      </c>
      <c r="H10" s="450">
        <f>'2 Equipment &amp; Assets'!$G$38/12</f>
        <v>2887.426900584795</v>
      </c>
      <c r="I10" s="450">
        <f>'2 Equipment &amp; Assets'!$G$38/12</f>
        <v>2887.426900584795</v>
      </c>
      <c r="J10" s="450">
        <f>'2 Equipment &amp; Assets'!$G$38/12</f>
        <v>2887.426900584795</v>
      </c>
      <c r="K10" s="450">
        <f>'2 Equipment &amp; Assets'!$G$38/12</f>
        <v>2887.426900584795</v>
      </c>
      <c r="L10" s="450">
        <f>'2 Equipment &amp; Assets'!$G$38/12</f>
        <v>2887.426900584795</v>
      </c>
      <c r="M10" s="450">
        <f>'2 Equipment &amp; Assets'!$G$38/12</f>
        <v>2887.426900584795</v>
      </c>
      <c r="N10" s="450">
        <f>'2 Equipment &amp; Assets'!$G$38/12</f>
        <v>2887.426900584795</v>
      </c>
      <c r="O10" s="311">
        <f>+SUM(C10:N10)</f>
        <v>34649.122807017549</v>
      </c>
    </row>
    <row r="11" spans="1:17" ht="24.95" customHeight="1">
      <c r="B11" s="404" t="s">
        <v>154</v>
      </c>
      <c r="C11" s="128"/>
      <c r="D11" s="128"/>
      <c r="E11" s="128"/>
      <c r="F11" s="128"/>
      <c r="G11" s="128"/>
      <c r="H11" s="128"/>
      <c r="I11" s="128"/>
      <c r="J11" s="128"/>
      <c r="K11" s="128"/>
      <c r="L11" s="128"/>
      <c r="M11" s="128"/>
      <c r="N11" s="128"/>
      <c r="O11" s="311">
        <f>+SUM(C11:N11)</f>
        <v>0</v>
      </c>
      <c r="Q11" s="10"/>
    </row>
    <row r="12" spans="1:17" ht="24.95" customHeight="1">
      <c r="B12" s="308" t="s">
        <v>59</v>
      </c>
      <c r="C12" s="130"/>
      <c r="D12" s="130"/>
      <c r="E12" s="130"/>
      <c r="F12" s="130"/>
      <c r="G12" s="130"/>
      <c r="H12" s="130"/>
      <c r="I12" s="130"/>
      <c r="J12" s="130"/>
      <c r="K12" s="130"/>
      <c r="L12" s="130"/>
      <c r="M12" s="130"/>
      <c r="N12" s="131"/>
      <c r="O12" s="311">
        <f t="shared" ref="O12:O18" si="0">+SUM(C12:N12)</f>
        <v>0</v>
      </c>
    </row>
    <row r="13" spans="1:17" ht="24.95" customHeight="1">
      <c r="B13" s="308" t="s">
        <v>60</v>
      </c>
      <c r="C13" s="420">
        <v>4000</v>
      </c>
      <c r="D13" s="420">
        <v>4000</v>
      </c>
      <c r="E13" s="420">
        <v>4000</v>
      </c>
      <c r="F13" s="420">
        <v>4000</v>
      </c>
      <c r="G13" s="420">
        <v>4000</v>
      </c>
      <c r="H13" s="420">
        <v>4000</v>
      </c>
      <c r="I13" s="420">
        <v>4000</v>
      </c>
      <c r="J13" s="420">
        <v>4000</v>
      </c>
      <c r="K13" s="420">
        <v>4000</v>
      </c>
      <c r="L13" s="420">
        <v>4000</v>
      </c>
      <c r="M13" s="420">
        <v>4000</v>
      </c>
      <c r="N13" s="420">
        <v>4000</v>
      </c>
      <c r="O13" s="311">
        <f t="shared" si="0"/>
        <v>48000</v>
      </c>
    </row>
    <row r="14" spans="1:17" ht="24.95" customHeight="1">
      <c r="B14" s="308" t="s">
        <v>78</v>
      </c>
      <c r="C14" s="420">
        <v>1000</v>
      </c>
      <c r="D14" s="420">
        <v>1000</v>
      </c>
      <c r="E14" s="420">
        <v>1000</v>
      </c>
      <c r="F14" s="420">
        <v>1000</v>
      </c>
      <c r="G14" s="420">
        <v>1000</v>
      </c>
      <c r="H14" s="420">
        <v>1000</v>
      </c>
      <c r="I14" s="420">
        <v>1000</v>
      </c>
      <c r="J14" s="420">
        <v>1000</v>
      </c>
      <c r="K14" s="420">
        <v>1000</v>
      </c>
      <c r="L14" s="420">
        <v>1000</v>
      </c>
      <c r="M14" s="420">
        <v>1000</v>
      </c>
      <c r="N14" s="420">
        <v>1000</v>
      </c>
      <c r="O14" s="311">
        <f>+SUM(C14:N14)</f>
        <v>12000</v>
      </c>
    </row>
    <row r="15" spans="1:17" ht="24.95" customHeight="1">
      <c r="B15" s="308" t="s">
        <v>163</v>
      </c>
      <c r="C15" s="292"/>
      <c r="D15" s="292"/>
      <c r="E15" s="292"/>
      <c r="F15" s="292"/>
      <c r="G15" s="292"/>
      <c r="H15" s="292"/>
      <c r="I15" s="292"/>
      <c r="J15" s="292"/>
      <c r="K15" s="130"/>
      <c r="L15" s="130"/>
      <c r="M15" s="130"/>
      <c r="N15" s="131"/>
      <c r="O15" s="311">
        <f t="shared" si="0"/>
        <v>0</v>
      </c>
    </row>
    <row r="16" spans="1:17" ht="24.95" customHeight="1">
      <c r="B16" s="308" t="s">
        <v>162</v>
      </c>
      <c r="C16" s="292"/>
      <c r="D16" s="292"/>
      <c r="E16" s="292"/>
      <c r="F16" s="292"/>
      <c r="G16" s="292"/>
      <c r="H16" s="292"/>
      <c r="I16" s="292"/>
      <c r="J16" s="292"/>
      <c r="K16" s="292"/>
      <c r="L16" s="292"/>
      <c r="M16" s="292"/>
      <c r="N16" s="293"/>
      <c r="O16" s="311">
        <f>+SUM(C16:N16)</f>
        <v>0</v>
      </c>
    </row>
    <row r="17" spans="2:15" ht="24.95" customHeight="1">
      <c r="B17" s="308" t="s">
        <v>58</v>
      </c>
      <c r="C17" s="292"/>
      <c r="D17" s="292"/>
      <c r="E17" s="292"/>
      <c r="F17" s="292"/>
      <c r="G17" s="292"/>
      <c r="H17" s="292"/>
      <c r="I17" s="292"/>
      <c r="J17" s="292"/>
      <c r="K17" s="292"/>
      <c r="L17" s="292"/>
      <c r="M17" s="292"/>
      <c r="N17" s="293"/>
      <c r="O17" s="311">
        <f>+SUM(C17:N17)</f>
        <v>0</v>
      </c>
    </row>
    <row r="18" spans="2:15" ht="24.95" customHeight="1" thickBot="1">
      <c r="B18" s="308" t="s">
        <v>58</v>
      </c>
      <c r="C18" s="132"/>
      <c r="D18" s="132"/>
      <c r="E18" s="132"/>
      <c r="F18" s="132"/>
      <c r="G18" s="132"/>
      <c r="H18" s="132"/>
      <c r="I18" s="132"/>
      <c r="J18" s="132"/>
      <c r="K18" s="132"/>
      <c r="L18" s="132"/>
      <c r="M18" s="132"/>
      <c r="N18" s="133"/>
      <c r="O18" s="311">
        <f t="shared" si="0"/>
        <v>0</v>
      </c>
    </row>
    <row r="19" spans="2:15" ht="24.95" customHeight="1">
      <c r="B19" s="396" t="s">
        <v>134</v>
      </c>
      <c r="C19" s="397">
        <f>+SUM(C9:C18)</f>
        <v>28981.646722394853</v>
      </c>
      <c r="D19" s="397">
        <f t="shared" ref="D19:N19" si="1">+SUM(D9:D18)</f>
        <v>28981.646722394853</v>
      </c>
      <c r="E19" s="397">
        <f t="shared" si="1"/>
        <v>28981.646722394853</v>
      </c>
      <c r="F19" s="397">
        <f t="shared" si="1"/>
        <v>28981.646722394853</v>
      </c>
      <c r="G19" s="397">
        <f t="shared" si="1"/>
        <v>28981.646722394853</v>
      </c>
      <c r="H19" s="397">
        <f t="shared" si="1"/>
        <v>28981.646722394853</v>
      </c>
      <c r="I19" s="397">
        <f t="shared" si="1"/>
        <v>28981.646722394853</v>
      </c>
      <c r="J19" s="397">
        <f t="shared" si="1"/>
        <v>28981.646722394853</v>
      </c>
      <c r="K19" s="397">
        <f t="shared" si="1"/>
        <v>28981.646722394853</v>
      </c>
      <c r="L19" s="397">
        <f t="shared" si="1"/>
        <v>28981.646722394853</v>
      </c>
      <c r="M19" s="397">
        <f t="shared" si="1"/>
        <v>28981.646722394853</v>
      </c>
      <c r="N19" s="397">
        <f t="shared" si="1"/>
        <v>28981.646722394853</v>
      </c>
      <c r="O19" s="398">
        <f>+SUM(O9:O18)</f>
        <v>347779.76066873822</v>
      </c>
    </row>
    <row r="20" spans="2:15" ht="27" customHeight="1">
      <c r="B20" s="399"/>
      <c r="C20" s="400"/>
      <c r="D20" s="400"/>
      <c r="E20" s="400"/>
      <c r="F20" s="400"/>
      <c r="G20" s="400"/>
      <c r="H20" s="400"/>
      <c r="I20" s="400"/>
      <c r="J20" s="400"/>
      <c r="K20" s="400"/>
      <c r="L20" s="400"/>
      <c r="M20" s="400"/>
      <c r="N20" s="400"/>
      <c r="O20" s="401"/>
    </row>
    <row r="21" spans="2:15" ht="24.95" customHeight="1" thickBot="1">
      <c r="B21" s="612" t="s">
        <v>292</v>
      </c>
      <c r="C21" s="613"/>
      <c r="D21" s="613"/>
      <c r="E21" s="613"/>
      <c r="F21" s="613"/>
      <c r="G21" s="613"/>
      <c r="H21" s="613"/>
      <c r="I21" s="613"/>
      <c r="J21" s="613"/>
      <c r="K21" s="613"/>
      <c r="L21" s="613"/>
      <c r="M21" s="613"/>
      <c r="N21" s="613"/>
      <c r="O21" s="614"/>
    </row>
    <row r="22" spans="2:15" ht="24.95" customHeight="1" thickTop="1">
      <c r="B22" s="308" t="s">
        <v>302</v>
      </c>
      <c r="C22" s="420">
        <v>329.16660000000002</v>
      </c>
      <c r="D22" s="420">
        <v>329.16660000000002</v>
      </c>
      <c r="E22" s="420">
        <v>329.16660000000002</v>
      </c>
      <c r="F22" s="420">
        <v>329.16660000000002</v>
      </c>
      <c r="G22" s="420">
        <v>329.16660000000002</v>
      </c>
      <c r="H22" s="420">
        <v>329.16660000000002</v>
      </c>
      <c r="I22" s="420">
        <v>329.16660000000002</v>
      </c>
      <c r="J22" s="420">
        <v>329.16660000000002</v>
      </c>
      <c r="K22" s="420">
        <v>329.16660000000002</v>
      </c>
      <c r="L22" s="420">
        <v>329.16660000000002</v>
      </c>
      <c r="M22" s="420">
        <v>329.16660000000002</v>
      </c>
      <c r="N22" s="420">
        <v>329.16660000000002</v>
      </c>
      <c r="O22" s="312">
        <f>+SUM(C22:N22)</f>
        <v>3949.9992000000002</v>
      </c>
    </row>
    <row r="23" spans="2:15" ht="24.95" customHeight="1">
      <c r="B23" s="308" t="s">
        <v>53</v>
      </c>
      <c r="C23" s="420"/>
      <c r="D23" s="420"/>
      <c r="E23" s="420"/>
      <c r="F23" s="420"/>
      <c r="G23" s="420"/>
      <c r="H23" s="420"/>
      <c r="I23" s="420"/>
      <c r="J23" s="420"/>
      <c r="K23" s="420"/>
      <c r="L23" s="420"/>
      <c r="M23" s="420"/>
      <c r="N23" s="420"/>
      <c r="O23" s="312">
        <f t="shared" ref="O23:O38" si="2">+SUM(C23:N23)</f>
        <v>0</v>
      </c>
    </row>
    <row r="24" spans="2:15" ht="24.95" customHeight="1">
      <c r="B24" s="308" t="s">
        <v>301</v>
      </c>
      <c r="C24" s="420"/>
      <c r="D24" s="420"/>
      <c r="E24" s="420"/>
      <c r="F24" s="420"/>
      <c r="G24" s="420"/>
      <c r="H24" s="420"/>
      <c r="I24" s="420"/>
      <c r="J24" s="420"/>
      <c r="K24" s="420"/>
      <c r="L24" s="420"/>
      <c r="M24" s="420"/>
      <c r="N24" s="420"/>
      <c r="O24" s="312">
        <f t="shared" si="2"/>
        <v>0</v>
      </c>
    </row>
    <row r="25" spans="2:15" ht="24.95" customHeight="1">
      <c r="B25" s="308" t="s">
        <v>299</v>
      </c>
      <c r="C25" s="420"/>
      <c r="D25" s="420"/>
      <c r="E25" s="420"/>
      <c r="F25" s="420"/>
      <c r="G25" s="420"/>
      <c r="H25" s="420"/>
      <c r="I25" s="420"/>
      <c r="J25" s="420"/>
      <c r="K25" s="420"/>
      <c r="L25" s="420"/>
      <c r="M25" s="420"/>
      <c r="N25" s="420"/>
      <c r="O25" s="312">
        <f t="shared" si="2"/>
        <v>0</v>
      </c>
    </row>
    <row r="26" spans="2:15" ht="24.95" customHeight="1">
      <c r="B26" s="308" t="s">
        <v>297</v>
      </c>
      <c r="C26" s="420"/>
      <c r="D26" s="420"/>
      <c r="E26" s="420"/>
      <c r="F26" s="420"/>
      <c r="G26" s="420"/>
      <c r="H26" s="420"/>
      <c r="I26" s="420"/>
      <c r="J26" s="420"/>
      <c r="K26" s="420"/>
      <c r="L26" s="420"/>
      <c r="M26" s="420"/>
      <c r="N26" s="420"/>
      <c r="O26" s="312">
        <f t="shared" si="2"/>
        <v>0</v>
      </c>
    </row>
    <row r="27" spans="2:15" ht="24.95" customHeight="1">
      <c r="B27" s="308" t="s">
        <v>298</v>
      </c>
      <c r="C27" s="420">
        <v>18000</v>
      </c>
      <c r="D27" s="420">
        <v>18000</v>
      </c>
      <c r="E27" s="420">
        <v>18000</v>
      </c>
      <c r="F27" s="420">
        <v>18000</v>
      </c>
      <c r="G27" s="420">
        <v>18000</v>
      </c>
      <c r="H27" s="420">
        <v>18000</v>
      </c>
      <c r="I27" s="420">
        <v>18000</v>
      </c>
      <c r="J27" s="420">
        <v>18000</v>
      </c>
      <c r="K27" s="420">
        <v>18000</v>
      </c>
      <c r="L27" s="420">
        <v>18000</v>
      </c>
      <c r="M27" s="420">
        <v>18000</v>
      </c>
      <c r="N27" s="420">
        <v>18000</v>
      </c>
      <c r="O27" s="312">
        <f t="shared" si="2"/>
        <v>216000</v>
      </c>
    </row>
    <row r="28" spans="2:15" ht="27" customHeight="1">
      <c r="B28" s="308" t="s">
        <v>48</v>
      </c>
      <c r="C28" s="420">
        <v>500</v>
      </c>
      <c r="D28" s="420">
        <v>500</v>
      </c>
      <c r="E28" s="420">
        <v>500</v>
      </c>
      <c r="F28" s="420">
        <v>500</v>
      </c>
      <c r="G28" s="420">
        <v>500</v>
      </c>
      <c r="H28" s="420">
        <v>500</v>
      </c>
      <c r="I28" s="420">
        <v>500</v>
      </c>
      <c r="J28" s="420">
        <v>500</v>
      </c>
      <c r="K28" s="420">
        <v>500</v>
      </c>
      <c r="L28" s="420">
        <v>500</v>
      </c>
      <c r="M28" s="420">
        <v>500</v>
      </c>
      <c r="N28" s="420">
        <v>500</v>
      </c>
      <c r="O28" s="312">
        <f t="shared" si="2"/>
        <v>6000</v>
      </c>
    </row>
    <row r="29" spans="2:15" ht="27" customHeight="1">
      <c r="B29" s="308" t="s">
        <v>319</v>
      </c>
      <c r="C29" s="420">
        <v>291.66665999999998</v>
      </c>
      <c r="D29" s="420">
        <v>291.66665999999998</v>
      </c>
      <c r="E29" s="420">
        <v>291.66665999999998</v>
      </c>
      <c r="F29" s="420">
        <v>291.66665999999998</v>
      </c>
      <c r="G29" s="420">
        <v>291.66665999999998</v>
      </c>
      <c r="H29" s="420">
        <v>291.66665999999998</v>
      </c>
      <c r="I29" s="420">
        <v>291.66665999999998</v>
      </c>
      <c r="J29" s="420">
        <v>291.66665999999998</v>
      </c>
      <c r="K29" s="420">
        <v>291.66665999999998</v>
      </c>
      <c r="L29" s="420">
        <v>291.66665999999998</v>
      </c>
      <c r="M29" s="420">
        <v>291.66665999999998</v>
      </c>
      <c r="N29" s="420">
        <v>291.66665999999998</v>
      </c>
      <c r="O29" s="312">
        <f t="shared" si="2"/>
        <v>3499.9999199999988</v>
      </c>
    </row>
    <row r="30" spans="2:15" ht="27" customHeight="1">
      <c r="B30" s="308" t="s">
        <v>318</v>
      </c>
      <c r="C30" s="420">
        <v>2500</v>
      </c>
      <c r="D30" s="420">
        <v>2500</v>
      </c>
      <c r="E30" s="420">
        <v>2500</v>
      </c>
      <c r="F30" s="420">
        <v>2500</v>
      </c>
      <c r="G30" s="420">
        <v>2500</v>
      </c>
      <c r="H30" s="420">
        <v>2500</v>
      </c>
      <c r="I30" s="420">
        <v>2500</v>
      </c>
      <c r="J30" s="420">
        <v>2500</v>
      </c>
      <c r="K30" s="420">
        <v>2500</v>
      </c>
      <c r="L30" s="420">
        <v>2500</v>
      </c>
      <c r="M30" s="420">
        <v>2500</v>
      </c>
      <c r="N30" s="420">
        <v>2500</v>
      </c>
      <c r="O30" s="312">
        <f t="shared" si="2"/>
        <v>30000</v>
      </c>
    </row>
    <row r="31" spans="2:15" ht="27" customHeight="1">
      <c r="B31" s="308" t="s">
        <v>280</v>
      </c>
      <c r="C31" s="420"/>
      <c r="D31" s="420"/>
      <c r="E31" s="420"/>
      <c r="F31" s="420"/>
      <c r="G31" s="420"/>
      <c r="H31" s="420"/>
      <c r="I31" s="420"/>
      <c r="J31" s="420"/>
      <c r="K31" s="420"/>
      <c r="L31" s="420"/>
      <c r="M31" s="420"/>
      <c r="N31" s="420"/>
      <c r="O31" s="312">
        <f t="shared" si="2"/>
        <v>0</v>
      </c>
    </row>
    <row r="32" spans="2:15" ht="27" customHeight="1">
      <c r="B32" s="308" t="s">
        <v>63</v>
      </c>
      <c r="C32" s="420"/>
      <c r="D32" s="420"/>
      <c r="E32" s="420"/>
      <c r="F32" s="420"/>
      <c r="G32" s="420"/>
      <c r="H32" s="420"/>
      <c r="I32" s="420"/>
      <c r="J32" s="420"/>
      <c r="K32" s="420"/>
      <c r="L32" s="420"/>
      <c r="M32" s="420"/>
      <c r="N32" s="420"/>
      <c r="O32" s="312">
        <f t="shared" si="2"/>
        <v>0</v>
      </c>
    </row>
    <row r="33" spans="2:15" ht="27" customHeight="1">
      <c r="B33" s="308" t="s">
        <v>300</v>
      </c>
      <c r="C33" s="420"/>
      <c r="D33" s="420"/>
      <c r="E33" s="420"/>
      <c r="F33" s="420"/>
      <c r="G33" s="420"/>
      <c r="H33" s="420"/>
      <c r="I33" s="420"/>
      <c r="J33" s="420"/>
      <c r="K33" s="420"/>
      <c r="L33" s="420"/>
      <c r="M33" s="420"/>
      <c r="N33" s="420"/>
      <c r="O33" s="312">
        <f t="shared" si="2"/>
        <v>0</v>
      </c>
    </row>
    <row r="34" spans="2:15" ht="27" customHeight="1">
      <c r="B34" s="404" t="s">
        <v>303</v>
      </c>
      <c r="C34" s="420">
        <v>2500</v>
      </c>
      <c r="D34" s="420">
        <v>2500</v>
      </c>
      <c r="E34" s="420">
        <v>2500</v>
      </c>
      <c r="F34" s="420">
        <v>2500</v>
      </c>
      <c r="G34" s="420">
        <v>2500</v>
      </c>
      <c r="H34" s="420">
        <v>2500</v>
      </c>
      <c r="I34" s="420">
        <v>2500</v>
      </c>
      <c r="J34" s="420">
        <v>2500</v>
      </c>
      <c r="K34" s="420">
        <v>2500</v>
      </c>
      <c r="L34" s="420">
        <v>2500</v>
      </c>
      <c r="M34" s="420">
        <v>2500</v>
      </c>
      <c r="N34" s="420">
        <v>2500</v>
      </c>
      <c r="O34" s="312">
        <f t="shared" si="2"/>
        <v>30000</v>
      </c>
    </row>
    <row r="35" spans="2:15" ht="27" customHeight="1">
      <c r="B35" s="308" t="s">
        <v>295</v>
      </c>
      <c r="C35" s="420"/>
      <c r="D35" s="420"/>
      <c r="E35" s="420"/>
      <c r="F35" s="420"/>
      <c r="G35" s="420"/>
      <c r="H35" s="420"/>
      <c r="I35" s="420"/>
      <c r="J35" s="420"/>
      <c r="K35" s="420"/>
      <c r="L35" s="420"/>
      <c r="M35" s="420"/>
      <c r="N35" s="420"/>
      <c r="O35" s="312">
        <f t="shared" si="2"/>
        <v>0</v>
      </c>
    </row>
    <row r="36" spans="2:15" ht="27" customHeight="1">
      <c r="B36" s="308" t="s">
        <v>296</v>
      </c>
      <c r="C36" s="420"/>
      <c r="D36" s="420"/>
      <c r="E36" s="420"/>
      <c r="F36" s="420"/>
      <c r="G36" s="420"/>
      <c r="H36" s="420"/>
      <c r="I36" s="420"/>
      <c r="J36" s="420"/>
      <c r="K36" s="420"/>
      <c r="L36" s="420"/>
      <c r="M36" s="420"/>
      <c r="N36" s="420"/>
      <c r="O36" s="312">
        <f>+SUM(C36:N36)</f>
        <v>0</v>
      </c>
    </row>
    <row r="37" spans="2:15" ht="27" customHeight="1">
      <c r="B37" s="308" t="s">
        <v>58</v>
      </c>
      <c r="C37" s="420"/>
      <c r="D37" s="420"/>
      <c r="E37" s="420"/>
      <c r="F37" s="420"/>
      <c r="G37" s="420"/>
      <c r="H37" s="420"/>
      <c r="I37" s="420"/>
      <c r="J37" s="420"/>
      <c r="K37" s="420"/>
      <c r="L37" s="420"/>
      <c r="M37" s="420"/>
      <c r="N37" s="420"/>
      <c r="O37" s="312">
        <f t="shared" si="2"/>
        <v>0</v>
      </c>
    </row>
    <row r="38" spans="2:15" ht="27" customHeight="1" thickBot="1">
      <c r="B38" s="308" t="s">
        <v>58</v>
      </c>
      <c r="C38" s="420"/>
      <c r="D38" s="420"/>
      <c r="E38" s="420"/>
      <c r="F38" s="420"/>
      <c r="G38" s="420"/>
      <c r="H38" s="420"/>
      <c r="I38" s="420"/>
      <c r="J38" s="420"/>
      <c r="K38" s="420"/>
      <c r="L38" s="420"/>
      <c r="M38" s="420"/>
      <c r="N38" s="420"/>
      <c r="O38" s="312">
        <f t="shared" si="2"/>
        <v>0</v>
      </c>
    </row>
    <row r="39" spans="2:15" ht="22.5" customHeight="1">
      <c r="B39" s="396" t="s">
        <v>293</v>
      </c>
      <c r="C39" s="397">
        <f t="shared" ref="C39:O39" si="3">+SUM(C22:C38)</f>
        <v>24120.833259999999</v>
      </c>
      <c r="D39" s="397">
        <f t="shared" si="3"/>
        <v>24120.833259999999</v>
      </c>
      <c r="E39" s="397">
        <f t="shared" si="3"/>
        <v>24120.833259999999</v>
      </c>
      <c r="F39" s="397">
        <f t="shared" si="3"/>
        <v>24120.833259999999</v>
      </c>
      <c r="G39" s="397">
        <f t="shared" si="3"/>
        <v>24120.833259999999</v>
      </c>
      <c r="H39" s="397">
        <f t="shared" si="3"/>
        <v>24120.833259999999</v>
      </c>
      <c r="I39" s="397">
        <f t="shared" si="3"/>
        <v>24120.833259999999</v>
      </c>
      <c r="J39" s="397">
        <f t="shared" si="3"/>
        <v>24120.833259999999</v>
      </c>
      <c r="K39" s="397">
        <f t="shared" si="3"/>
        <v>24120.833259999999</v>
      </c>
      <c r="L39" s="397">
        <f t="shared" si="3"/>
        <v>24120.833259999999</v>
      </c>
      <c r="M39" s="397">
        <f t="shared" si="3"/>
        <v>24120.833259999999</v>
      </c>
      <c r="N39" s="397">
        <f t="shared" si="3"/>
        <v>24120.833259999999</v>
      </c>
      <c r="O39" s="398">
        <f t="shared" si="3"/>
        <v>289449.99911999999</v>
      </c>
    </row>
  </sheetData>
  <sheetProtection algorithmName="SHA-512" hashValue="OV7mEMZ7t8gx1gkwC1Yxx6RSb+d6JKeWPoE61Nd6/ce0lCv94Cm2u+CGc41WKpzMvtyQZkZasgqay9dYeAvowg==" saltValue="ezFNi/krF8iz7cPetnft0w==" spinCount="100000" sheet="1" selectLockedCells="1"/>
  <mergeCells count="6">
    <mergeCell ref="B6:B7"/>
    <mergeCell ref="B21:O21"/>
    <mergeCell ref="A1:O1"/>
    <mergeCell ref="M4:N4"/>
    <mergeCell ref="B2:O2"/>
    <mergeCell ref="B3:D5"/>
  </mergeCells>
  <pageMargins left="0.43307086614173229" right="0.43307086614173229" top="0.78740157480314965" bottom="0.78740157480314965" header="0.31496062992125984" footer="0.31496062992125984"/>
  <pageSetup paperSize="9" scale="50" orientation="landscape" r:id="rId1"/>
  <headerFooter>
    <oddHeader>&amp;L&amp;"-,Fett"&amp;12Farm Analysis Tool&amp;C&amp;"-,Fett"&amp;12Section: Fixed Costs and Charges&amp;R&amp;G</oddHeader>
    <oddFooter>&amp;L&amp;"-,Kursiv"Version 2015 V2.2&amp;RPage 37</oddFooter>
  </headerFooter>
  <legacyDrawing r:id="rId2"/>
  <legacyDrawingHF r:id="rId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7:C33"/>
  <sheetViews>
    <sheetView topLeftCell="A4" workbookViewId="0">
      <selection activeCell="C8" sqref="C8"/>
    </sheetView>
  </sheetViews>
  <sheetFormatPr baseColWidth="10" defaultColWidth="9.140625" defaultRowHeight="15"/>
  <cols>
    <col min="1" max="1" width="20.7109375" customWidth="1"/>
    <col min="2" max="2" width="30.85546875" customWidth="1"/>
  </cols>
  <sheetData>
    <row r="7" spans="1:3">
      <c r="A7" t="s">
        <v>279</v>
      </c>
      <c r="B7" t="str">
        <f>'6 Fixed and Variable Costs'!B9</f>
        <v>Financing fees</v>
      </c>
      <c r="C7" s="427">
        <f>'6 Fixed and Variable Costs'!O9</f>
        <v>253130.63786172066</v>
      </c>
    </row>
    <row r="8" spans="1:3">
      <c r="B8" t="str">
        <f>'6 Fixed and Variable Costs'!B10</f>
        <v>Depreciation costs</v>
      </c>
      <c r="C8" s="427">
        <f>'6 Fixed and Variable Costs'!O10</f>
        <v>34649.122807017549</v>
      </c>
    </row>
    <row r="9" spans="1:3">
      <c r="B9" t="str">
        <f>'6 Fixed and Variable Costs'!B11</f>
        <v xml:space="preserve">Membership fees </v>
      </c>
      <c r="C9" s="427">
        <f>'6 Fixed and Variable Costs'!O11</f>
        <v>0</v>
      </c>
    </row>
    <row r="10" spans="1:3">
      <c r="B10" t="str">
        <f>'6 Fixed and Variable Costs'!B12</f>
        <v>Insurance costs</v>
      </c>
      <c r="C10" s="427">
        <f>'6 Fixed and Variable Costs'!O12</f>
        <v>0</v>
      </c>
    </row>
    <row r="11" spans="1:3">
      <c r="B11" t="str">
        <f>'6 Fixed and Variable Costs'!B13</f>
        <v>Land tax</v>
      </c>
      <c r="C11" s="427">
        <f>'6 Fixed and Variable Costs'!O13</f>
        <v>48000</v>
      </c>
    </row>
    <row r="12" spans="1:3">
      <c r="B12" t="str">
        <f>'6 Fixed and Variable Costs'!B14</f>
        <v>Social fund contribution</v>
      </c>
      <c r="C12" s="427">
        <f>'6 Fixed and Variable Costs'!O14</f>
        <v>12000</v>
      </c>
    </row>
    <row r="13" spans="1:3">
      <c r="B13" t="str">
        <f>'6 Fixed and Variable Costs'!B15</f>
        <v>Leasing fees for equipment</v>
      </c>
      <c r="C13" s="427">
        <f>'6 Fixed and Variable Costs'!O15</f>
        <v>0</v>
      </c>
    </row>
    <row r="14" spans="1:3">
      <c r="B14" t="str">
        <f>'6 Fixed and Variable Costs'!B16</f>
        <v>Rental costs for land</v>
      </c>
      <c r="C14" s="427">
        <f>'6 Fixed and Variable Costs'!O16</f>
        <v>0</v>
      </c>
    </row>
    <row r="15" spans="1:3">
      <c r="B15" t="str">
        <f>'6 Fixed and Variable Costs'!B17</f>
        <v>-</v>
      </c>
      <c r="C15" s="427">
        <f>'6 Fixed and Variable Costs'!O17</f>
        <v>0</v>
      </c>
    </row>
    <row r="16" spans="1:3">
      <c r="B16" t="str">
        <f>'6 Fixed and Variable Costs'!B18</f>
        <v>-</v>
      </c>
      <c r="C16" s="427">
        <f>'6 Fixed and Variable Costs'!O18</f>
        <v>0</v>
      </c>
    </row>
    <row r="17" spans="1:3">
      <c r="A17" t="str">
        <f>'6 Fixed and Variable Costs'!B21</f>
        <v>VARIABLE COSTS</v>
      </c>
      <c r="B17" t="str">
        <f>'6 Fixed and Variable Costs'!B22</f>
        <v>Fuel and gas costs</v>
      </c>
      <c r="C17" s="427">
        <f>'6 Fixed and Variable Costs'!O22</f>
        <v>3949.9992000000002</v>
      </c>
    </row>
    <row r="18" spans="1:3">
      <c r="B18" t="str">
        <f>'6 Fixed and Variable Costs'!B23</f>
        <v>Water fees</v>
      </c>
      <c r="C18" s="427">
        <f>'6 Fixed and Variable Costs'!O23</f>
        <v>0</v>
      </c>
    </row>
    <row r="19" spans="1:3">
      <c r="B19" t="str">
        <f>'6 Fixed and Variable Costs'!B24</f>
        <v>Electricity fees</v>
      </c>
      <c r="C19" s="427">
        <f>'6 Fixed and Variable Costs'!O24</f>
        <v>0</v>
      </c>
    </row>
    <row r="20" spans="1:3">
      <c r="B20" t="str">
        <f>'6 Fixed and Variable Costs'!B25</f>
        <v xml:space="preserve">Transport fees </v>
      </c>
      <c r="C20" s="427">
        <f>'6 Fixed and Variable Costs'!O25</f>
        <v>0</v>
      </c>
    </row>
    <row r="21" spans="1:3">
      <c r="B21" t="str">
        <f>'6 Fixed and Variable Costs'!B26</f>
        <v>Salary costs (permanent staff)</v>
      </c>
      <c r="C21" s="427">
        <f>'6 Fixed and Variable Costs'!O26</f>
        <v>0</v>
      </c>
    </row>
    <row r="22" spans="1:3">
      <c r="B22" t="str">
        <f>'6 Fixed and Variable Costs'!B27</f>
        <v>Salary costs (temporary staff)</v>
      </c>
      <c r="C22" s="427">
        <f>'6 Fixed and Variable Costs'!O27</f>
        <v>216000</v>
      </c>
    </row>
    <row r="23" spans="1:3">
      <c r="B23" t="str">
        <f>'6 Fixed and Variable Costs'!B28</f>
        <v>Seeds</v>
      </c>
      <c r="C23" s="427">
        <f>'6 Fixed and Variable Costs'!O28</f>
        <v>6000</v>
      </c>
    </row>
    <row r="24" spans="1:3">
      <c r="B24" t="str">
        <f>'6 Fixed and Variable Costs'!B29</f>
        <v>Manure and fertilizer</v>
      </c>
      <c r="C24" s="427">
        <f>'6 Fixed and Variable Costs'!O29</f>
        <v>3499.9999199999988</v>
      </c>
    </row>
    <row r="25" spans="1:3">
      <c r="B25" t="str">
        <f>'6 Fixed and Variable Costs'!B30</f>
        <v>Plant protection</v>
      </c>
      <c r="C25" s="427">
        <f>'6 Fixed and Variable Costs'!O30</f>
        <v>30000</v>
      </c>
    </row>
    <row r="26" spans="1:3">
      <c r="B26" t="str">
        <f>'6 Fixed and Variable Costs'!B31</f>
        <v>Fodder</v>
      </c>
      <c r="C26" s="427">
        <f>'6 Fixed and Variable Costs'!O31</f>
        <v>0</v>
      </c>
    </row>
    <row r="27" spans="1:3">
      <c r="B27" t="str">
        <f>'6 Fixed and Variable Costs'!B32</f>
        <v>Veterinary Services</v>
      </c>
      <c r="C27" s="427">
        <f>'6 Fixed and Variable Costs'!O32</f>
        <v>0</v>
      </c>
    </row>
    <row r="28" spans="1:3">
      <c r="B28" t="str">
        <f>'6 Fixed and Variable Costs'!B33</f>
        <v>Traction and mechanisation hire</v>
      </c>
      <c r="C28" s="427">
        <f>'6 Fixed and Variable Costs'!O33</f>
        <v>0</v>
      </c>
    </row>
    <row r="29" spans="1:3">
      <c r="B29" t="str">
        <f>'6 Fixed and Variable Costs'!B34</f>
        <v>Machinery repairs and maintenance</v>
      </c>
      <c r="C29" s="427">
        <f>'6 Fixed and Variable Costs'!O34</f>
        <v>30000</v>
      </c>
    </row>
    <row r="30" spans="1:3">
      <c r="B30" t="str">
        <f>'6 Fixed and Variable Costs'!B35</f>
        <v>Infrastructure repairs and maintenance</v>
      </c>
      <c r="C30" s="427">
        <f>'6 Fixed and Variable Costs'!O35</f>
        <v>0</v>
      </c>
    </row>
    <row r="31" spans="1:3">
      <c r="B31" t="str">
        <f>'6 Fixed and Variable Costs'!B36</f>
        <v>Irrigation repair and maintenance</v>
      </c>
      <c r="C31" s="427">
        <f>'6 Fixed and Variable Costs'!O36</f>
        <v>0</v>
      </c>
    </row>
    <row r="32" spans="1:3">
      <c r="B32" t="str">
        <f>'6 Fixed and Variable Costs'!B37</f>
        <v>-</v>
      </c>
      <c r="C32" s="427">
        <f>'6 Fixed and Variable Costs'!O37</f>
        <v>0</v>
      </c>
    </row>
    <row r="33" spans="2:3">
      <c r="B33" t="str">
        <f>'6 Fixed and Variable Costs'!B38</f>
        <v>-</v>
      </c>
      <c r="C33" s="427">
        <f>'6 Fixed and Variable Costs'!O38</f>
        <v>0</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12</vt:i4>
      </vt:variant>
      <vt:variant>
        <vt:lpstr>Benannte Bereiche</vt:lpstr>
      </vt:variant>
      <vt:variant>
        <vt:i4>7</vt:i4>
      </vt:variant>
    </vt:vector>
  </HeadingPairs>
  <TitlesOfParts>
    <vt:vector size="19" baseType="lpstr">
      <vt:lpstr>READ ME</vt:lpstr>
      <vt:lpstr>List of dropdown</vt:lpstr>
      <vt:lpstr>1 General Information</vt:lpstr>
      <vt:lpstr>2 Equipment &amp; Assets</vt:lpstr>
      <vt:lpstr>3 Income Crops &amp; Livestock</vt:lpstr>
      <vt:lpstr>4 Other Income</vt:lpstr>
      <vt:lpstr>5 Financing</vt:lpstr>
      <vt:lpstr>6 Fixed and Variable Costs</vt:lpstr>
      <vt:lpstr>Graph table</vt:lpstr>
      <vt:lpstr>7 Farm Income Statement</vt:lpstr>
      <vt:lpstr>Crop Price Calculation Sheet</vt:lpstr>
      <vt:lpstr>Quick Check</vt:lpstr>
      <vt:lpstr>'1 General Information'!Druckbereich</vt:lpstr>
      <vt:lpstr>'2 Equipment &amp; Assets'!Druckbereich</vt:lpstr>
      <vt:lpstr>'3 Income Crops &amp; Livestock'!Druckbereich</vt:lpstr>
      <vt:lpstr>'6 Fixed and Variable Costs'!Druckbereich</vt:lpstr>
      <vt:lpstr>'7 Farm Income Statement'!Druckbereich</vt:lpstr>
      <vt:lpstr>'Quick Check'!Druckbereich</vt:lpstr>
      <vt:lpstr>'READ ME'!Druckbereich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2017-01-12T11:03:27Z</dcterms:created>
  <dcterms:modified xsi:type="dcterms:W3CDTF">2018-12-17T10:58:51Z</dcterms:modified>
</cp:coreProperties>
</file>